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2" windowWidth="15576" windowHeight="6540"/>
  </bookViews>
  <sheets>
    <sheet name="1995 Calculator" sheetId="1" r:id="rId1"/>
    <sheet name="1995 VER Calculator" sheetId="2" r:id="rId2"/>
    <sheet name="Sheet3" sheetId="3" state="hidden" r:id="rId3"/>
  </sheets>
  <calcPr calcId="145621"/>
</workbook>
</file>

<file path=xl/calcChain.xml><?xml version="1.0" encoding="utf-8"?>
<calcChain xmlns="http://schemas.openxmlformats.org/spreadsheetml/2006/main">
  <c r="BE120" i="2" l="1"/>
  <c r="BE115" i="2"/>
  <c r="BE106" i="2"/>
  <c r="BE103" i="2"/>
  <c r="BE98" i="2"/>
  <c r="BE94" i="2"/>
  <c r="BE93" i="2"/>
  <c r="BE89" i="2"/>
  <c r="BE86" i="2"/>
  <c r="BE81" i="2"/>
  <c r="BE77" i="2"/>
  <c r="BE72" i="2"/>
  <c r="BE67" i="2"/>
  <c r="BE60" i="2"/>
  <c r="BE58" i="2"/>
  <c r="BE55" i="2"/>
  <c r="BE50" i="2"/>
  <c r="BE46" i="2"/>
  <c r="BE45" i="2"/>
  <c r="BE41" i="2"/>
  <c r="BE38" i="2"/>
  <c r="BE33" i="2"/>
  <c r="BE29" i="2"/>
  <c r="BE26" i="2"/>
  <c r="BC22" i="2"/>
  <c r="BE118" i="2" s="1"/>
  <c r="BC21" i="2"/>
  <c r="BE129" i="2" s="1"/>
  <c r="BC20" i="2"/>
  <c r="BE116" i="2" s="1"/>
  <c r="BC19" i="2"/>
  <c r="BE127" i="2" s="1"/>
  <c r="BC18" i="2"/>
  <c r="BE42" i="2" s="1"/>
  <c r="BC17" i="2"/>
  <c r="BE125" i="2" s="1"/>
  <c r="BC16" i="2"/>
  <c r="BE112" i="2" s="1"/>
  <c r="AW16" i="2"/>
  <c r="AY16" i="2" s="1"/>
  <c r="BC15" i="2"/>
  <c r="BE123" i="2" s="1"/>
  <c r="BC14" i="2"/>
  <c r="BE110" i="2" s="1"/>
  <c r="BC13" i="2"/>
  <c r="BE121" i="2" s="1"/>
  <c r="BC12" i="2"/>
  <c r="BE108" i="2" s="1"/>
  <c r="E21" i="2" l="1"/>
  <c r="G21" i="2"/>
  <c r="BE28" i="2"/>
  <c r="BE37" i="2"/>
  <c r="BE54" i="2"/>
  <c r="BE63" i="2"/>
  <c r="BE76" i="2"/>
  <c r="BE80" i="2"/>
  <c r="BE102" i="2"/>
  <c r="BE111" i="2"/>
  <c r="BE124" i="2"/>
  <c r="BE128" i="2"/>
  <c r="BE13" i="2"/>
  <c r="BE15" i="2"/>
  <c r="BE16" i="2"/>
  <c r="BE18" i="2"/>
  <c r="BE51" i="2"/>
  <c r="BE64" i="2"/>
  <c r="BE73" i="2"/>
  <c r="BE90" i="2"/>
  <c r="BE99" i="2"/>
  <c r="BE24" i="2"/>
  <c r="BE30" i="2"/>
  <c r="BE34" i="2"/>
  <c r="BE39" i="2"/>
  <c r="BE43" i="2"/>
  <c r="BE48" i="2"/>
  <c r="BE52" i="2"/>
  <c r="BE56" i="2"/>
  <c r="BE61" i="2"/>
  <c r="BE65" i="2"/>
  <c r="BE69" i="2"/>
  <c r="BE74" i="2"/>
  <c r="BE78" i="2"/>
  <c r="BE82" i="2"/>
  <c r="BE87" i="2"/>
  <c r="BE91" i="2"/>
  <c r="BE96" i="2"/>
  <c r="BE100" i="2"/>
  <c r="BE104" i="2"/>
  <c r="BE109" i="2"/>
  <c r="BE113" i="2"/>
  <c r="BE117" i="2"/>
  <c r="BE122" i="2"/>
  <c r="BE126" i="2"/>
  <c r="BE130" i="2"/>
  <c r="BE12" i="2"/>
  <c r="BE14" i="2"/>
  <c r="BE17" i="2"/>
  <c r="BE19" i="2"/>
  <c r="BE21" i="2"/>
  <c r="BE22" i="2"/>
  <c r="BE27" i="2"/>
  <c r="BE31" i="2"/>
  <c r="BE36" i="2"/>
  <c r="BE40" i="2"/>
  <c r="BE44" i="2"/>
  <c r="BE49" i="2"/>
  <c r="BE53" i="2"/>
  <c r="BE57" i="2"/>
  <c r="BE62" i="2"/>
  <c r="BE66" i="2"/>
  <c r="BE70" i="2"/>
  <c r="BE75" i="2"/>
  <c r="BE79" i="2"/>
  <c r="BE84" i="2"/>
  <c r="BE88" i="2"/>
  <c r="BE92" i="2"/>
  <c r="BE97" i="2"/>
  <c r="BE101" i="2"/>
  <c r="BE105" i="2"/>
  <c r="BE114" i="2"/>
  <c r="BE25" i="2"/>
  <c r="BE32" i="2"/>
  <c r="BE85" i="2"/>
  <c r="BE20" i="2"/>
  <c r="BE68" i="2"/>
  <c r="G22" i="2" l="1"/>
  <c r="E22" i="2"/>
  <c r="H38" i="1" l="1"/>
  <c r="H14" i="2" l="1"/>
  <c r="H24" i="2" s="1"/>
  <c r="H40" i="1"/>
  <c r="Q38" i="1" s="1"/>
  <c r="H16" i="2" l="1"/>
  <c r="H26" i="2" s="1"/>
  <c r="M18" i="2" s="1"/>
</calcChain>
</file>

<file path=xl/sharedStrings.xml><?xml version="1.0" encoding="utf-8"?>
<sst xmlns="http://schemas.openxmlformats.org/spreadsheetml/2006/main" count="57" uniqueCount="56">
  <si>
    <t>days</t>
  </si>
  <si>
    <t>Instructions</t>
  </si>
  <si>
    <t>These are:</t>
  </si>
  <si>
    <t>Not more than 45 years at age 65.</t>
  </si>
  <si>
    <t>Not more than 40 years at age 55 for special classes.</t>
  </si>
  <si>
    <t xml:space="preserve">No more than 45 years altogether. </t>
  </si>
  <si>
    <t>Use of the calculator.</t>
  </si>
  <si>
    <t xml:space="preserve">This calculator will estimate the standard pension and potential lump sum at retirement. </t>
  </si>
  <si>
    <t xml:space="preserve">These details are estimated and should not be taken as a guarantee of future benefits. </t>
  </si>
  <si>
    <t>Results</t>
  </si>
  <si>
    <t>Pension Calculator - HSC Superannuation Scheme 1995 Section</t>
  </si>
  <si>
    <t>Lump Sum</t>
  </si>
  <si>
    <t>years</t>
  </si>
  <si>
    <t>1995 Scheme Calculator</t>
  </si>
  <si>
    <t xml:space="preserve">This calculator is only valid for calculating pensions for members who have paid pension contributions </t>
  </si>
  <si>
    <t xml:space="preserve">The calculator also displays your estimated HSC Pension Lifetime Allowance (LTA) percentage used. </t>
  </si>
  <si>
    <t>www.hmrc.gov.uk</t>
  </si>
  <si>
    <t>for more information.</t>
  </si>
  <si>
    <t>If this exceeds 100% you may be liable for tax charges.</t>
  </si>
  <si>
    <t xml:space="preserve"> Please see </t>
  </si>
  <si>
    <t>in an officer capacity to the 1995 section of the scheme</t>
  </si>
  <si>
    <t xml:space="preserve">When you calculate your benefits using this calculator you may wish to use the Pension Commutation calculator </t>
  </si>
  <si>
    <t>to establish the value of your benefits should you wish to commute a proportion of your pension for a higher lump sum.</t>
  </si>
  <si>
    <t>There are limits on the amount of membership that can count for benefits.</t>
  </si>
  <si>
    <t xml:space="preserve">You can also use the calculator to view the potential reduction to your benefits should you retire </t>
  </si>
  <si>
    <t>before your normal retirement age of 60.</t>
  </si>
  <si>
    <t>Please complete your details in the yellow boxes. All of the other values are calculated automatically.</t>
  </si>
  <si>
    <t>Reduction Factor Pension</t>
  </si>
  <si>
    <t>Reduction Factor Lump Sum</t>
  </si>
  <si>
    <t>You can use this calculator to forecast the value of your pension benefits should you intend to retire before</t>
  </si>
  <si>
    <t>your normal retirement age of 60 (age 55 for SCN/MHO Members).</t>
  </si>
  <si>
    <t>Month Decimal</t>
  </si>
  <si>
    <t>Age Decimal</t>
  </si>
  <si>
    <t xml:space="preserve">Enter the age you intend to retire in years &amp; months </t>
  </si>
  <si>
    <t>Pen</t>
  </si>
  <si>
    <t>Reduction Factor Used</t>
  </si>
  <si>
    <t>Percentage Reduction</t>
  </si>
  <si>
    <t>Voluntary Eraly Retirement (VER)Pension Calculator 1995 Section</t>
  </si>
  <si>
    <t xml:space="preserve">     Step 1. Enter the age you intend to retire in years and months in the yellow boxes</t>
  </si>
  <si>
    <t>The relevant  factor and percentage reduction used to calculate your VER Benefits will be displayed</t>
  </si>
  <si>
    <t>as will the value of your pension and lump sum should you decide retire early</t>
  </si>
  <si>
    <t>Please note: these figures are for illustrative purposes only and should not be taken as a guarantee of what you will receive on retirement</t>
  </si>
  <si>
    <t>Enter your service as years and days at your retirement date.</t>
  </si>
  <si>
    <t>Enter the Total Pensionable Pay figure</t>
  </si>
  <si>
    <t>LTA % Used for Pension &amp; Lump Sum</t>
  </si>
  <si>
    <t xml:space="preserve">     Step 1. Use the 1995 Pension Calculator on the tab below to establish the value of your 1995 Scheme Benefits</t>
  </si>
  <si>
    <t>Estimated Lump Sum</t>
  </si>
  <si>
    <t xml:space="preserve">If you intend to retire before your Normal Pension Age you may wish to use the 1995 VER Calculator available on the tab </t>
  </si>
  <si>
    <t>below to establish the estimated value of your benefits at your proposed retirement date.</t>
  </si>
  <si>
    <t xml:space="preserve"> Your Estimated Pension Amount from 1995 Calculator</t>
  </si>
  <si>
    <t>Your Estimated Lump Sum Amount from 1995 Calculator</t>
  </si>
  <si>
    <t xml:space="preserve">Estimated Gross VER Pension </t>
  </si>
  <si>
    <t>Estimated VER Lump Sum</t>
  </si>
  <si>
    <t>Estimated Gross Annual pension</t>
  </si>
  <si>
    <t>(transitional member service up to date of joining 2015 scheme)</t>
  </si>
  <si>
    <t>LTA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</si>
</sst>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2" fontId="0" fillId="2" borderId="0" xfId="0" applyNumberFormat="1" applyFill="1" applyProtection="1">
      <protection hidden="1"/>
    </xf>
    <xf numFmtId="0" fontId="0" fillId="2" borderId="0" xfId="0" applyFill="1" applyProtection="1">
      <protection hidden="1"/>
    </xf>
    <xf numFmtId="2" fontId="0" fillId="2" borderId="0" xfId="0" applyNumberFormat="1" applyFill="1" applyAlignment="1" applyProtection="1">
      <alignment horizontal="left"/>
      <protection hidden="1"/>
    </xf>
    <xf numFmtId="2" fontId="0" fillId="2" borderId="0" xfId="0" applyNumberFormat="1" applyFont="1" applyFill="1" applyAlignment="1" applyProtection="1">
      <alignment horizontal="left"/>
      <protection hidden="1"/>
    </xf>
    <xf numFmtId="2" fontId="1" fillId="2" borderId="0" xfId="0" applyNumberFormat="1" applyFont="1" applyFill="1" applyProtection="1">
      <protection hidden="1"/>
    </xf>
    <xf numFmtId="2" fontId="1" fillId="2" borderId="0" xfId="0" applyNumberFormat="1" applyFont="1" applyFill="1" applyAlignment="1" applyProtection="1">
      <alignment horizontal="left"/>
      <protection hidden="1"/>
    </xf>
    <xf numFmtId="10" fontId="1" fillId="2" borderId="0" xfId="0" applyNumberFormat="1" applyFont="1" applyFill="1" applyProtection="1">
      <protection hidden="1"/>
    </xf>
    <xf numFmtId="0" fontId="3" fillId="2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2" fontId="0" fillId="2" borderId="0" xfId="0" applyNumberFormat="1" applyFont="1" applyFill="1" applyProtection="1">
      <protection hidden="1"/>
    </xf>
    <xf numFmtId="2" fontId="0" fillId="2" borderId="0" xfId="0" applyNumberFormat="1" applyFont="1" applyFill="1" applyBorder="1" applyProtection="1">
      <protection hidden="1"/>
    </xf>
    <xf numFmtId="2" fontId="1" fillId="2" borderId="0" xfId="0" applyNumberFormat="1" applyFont="1" applyFill="1" applyBorder="1" applyAlignment="1" applyProtection="1">
      <protection hidden="1"/>
    </xf>
    <xf numFmtId="2" fontId="1" fillId="2" borderId="0" xfId="0" applyNumberFormat="1" applyFont="1" applyFill="1" applyBorder="1" applyAlignment="1" applyProtection="1">
      <alignment horizontal="center"/>
      <protection hidden="1"/>
    </xf>
    <xf numFmtId="2" fontId="0" fillId="2" borderId="0" xfId="0" applyNumberFormat="1" applyFont="1" applyFill="1" applyAlignment="1" applyProtection="1">
      <alignment horizontal="right"/>
      <protection hidden="1"/>
    </xf>
    <xf numFmtId="2" fontId="3" fillId="2" borderId="0" xfId="0" applyNumberFormat="1" applyFont="1" applyFill="1" applyProtection="1"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1" fillId="2" borderId="0" xfId="0" applyFont="1" applyFill="1" applyProtection="1">
      <protection hidden="1"/>
    </xf>
    <xf numFmtId="0" fontId="6" fillId="2" borderId="0" xfId="1" applyFont="1" applyFill="1" applyProtection="1">
      <protection hidden="1"/>
    </xf>
    <xf numFmtId="0" fontId="4" fillId="2" borderId="0" xfId="0" applyFont="1" applyFill="1" applyAlignment="1" applyProtection="1">
      <protection hidden="1"/>
    </xf>
    <xf numFmtId="2" fontId="4" fillId="2" borderId="0" xfId="0" applyNumberFormat="1" applyFont="1" applyFill="1" applyProtection="1">
      <protection hidden="1"/>
    </xf>
    <xf numFmtId="0" fontId="4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2" fontId="3" fillId="2" borderId="0" xfId="0" applyNumberFormat="1" applyFont="1" applyFill="1" applyAlignment="1" applyProtection="1">
      <alignment horizontal="left"/>
      <protection hidden="1"/>
    </xf>
    <xf numFmtId="2" fontId="1" fillId="2" borderId="0" xfId="0" applyNumberFormat="1" applyFont="1" applyFill="1" applyAlignment="1" applyProtection="1">
      <alignment horizontal="center"/>
      <protection hidden="1"/>
    </xf>
    <xf numFmtId="2" fontId="0" fillId="2" borderId="0" xfId="0" applyNumberForma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7" fillId="2" borderId="0" xfId="0" applyFont="1" applyFill="1" applyProtection="1">
      <protection hidden="1"/>
    </xf>
    <xf numFmtId="164" fontId="1" fillId="0" borderId="1" xfId="0" applyNumberFormat="1" applyFont="1" applyFill="1" applyBorder="1" applyAlignment="1" applyProtection="1">
      <alignment horizontal="center"/>
      <protection hidden="1"/>
    </xf>
    <xf numFmtId="1" fontId="1" fillId="3" borderId="1" xfId="0" applyNumberFormat="1" applyFont="1" applyFill="1" applyBorder="1" applyProtection="1">
      <protection locked="0" hidden="1"/>
    </xf>
    <xf numFmtId="164" fontId="1" fillId="3" borderId="1" xfId="0" applyNumberFormat="1" applyFont="1" applyFill="1" applyBorder="1" applyProtection="1">
      <protection locked="0" hidden="1"/>
    </xf>
    <xf numFmtId="10" fontId="1" fillId="4" borderId="1" xfId="0" applyNumberFormat="1" applyFont="1" applyFill="1" applyBorder="1" applyProtection="1">
      <protection hidden="1"/>
    </xf>
    <xf numFmtId="0" fontId="1" fillId="3" borderId="0" xfId="0" applyFont="1" applyFill="1" applyProtection="1">
      <protection locked="0" hidden="1"/>
    </xf>
    <xf numFmtId="0" fontId="8" fillId="4" borderId="0" xfId="0" applyFont="1" applyFill="1" applyProtection="1">
      <protection hidden="1"/>
    </xf>
    <xf numFmtId="0" fontId="0" fillId="4" borderId="0" xfId="0" applyFill="1" applyProtection="1">
      <protection hidden="1"/>
    </xf>
    <xf numFmtId="0" fontId="1" fillId="4" borderId="0" xfId="0" applyFont="1" applyFill="1" applyProtection="1">
      <protection hidden="1"/>
    </xf>
    <xf numFmtId="0" fontId="9" fillId="4" borderId="0" xfId="0" applyFont="1" applyFill="1" applyProtection="1">
      <protection hidden="1"/>
    </xf>
    <xf numFmtId="164" fontId="1" fillId="4" borderId="0" xfId="0" applyNumberFormat="1" applyFont="1" applyFill="1" applyProtection="1">
      <protection hidden="1"/>
    </xf>
    <xf numFmtId="164" fontId="1" fillId="5" borderId="1" xfId="0" applyNumberFormat="1" applyFont="1" applyFill="1" applyBorder="1" applyProtection="1">
      <protection hidden="1"/>
    </xf>
    <xf numFmtId="0" fontId="9" fillId="2" borderId="0" xfId="0" applyFont="1" applyFill="1" applyProtection="1">
      <protection hidden="1"/>
    </xf>
    <xf numFmtId="10" fontId="1" fillId="4" borderId="0" xfId="0" applyNumberFormat="1" applyFont="1" applyFill="1" applyProtection="1">
      <protection hidden="1"/>
    </xf>
    <xf numFmtId="2" fontId="9" fillId="2" borderId="0" xfId="0" applyNumberFormat="1" applyFont="1" applyFill="1" applyProtection="1"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FF33"/>
      <color rgb="FF00FF00"/>
      <color rgb="FFFFFFCC"/>
      <color rgb="FFFFFF99"/>
      <color rgb="FFFFCCCC"/>
      <color rgb="FF00CC66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mrc.gov.u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5"/>
  <sheetViews>
    <sheetView tabSelected="1" topLeftCell="D28" zoomScale="120" zoomScaleNormal="120" workbookViewId="0">
      <selection activeCell="H38" sqref="H38"/>
    </sheetView>
  </sheetViews>
  <sheetFormatPr defaultColWidth="9.109375" defaultRowHeight="14.4" x14ac:dyDescent="0.3"/>
  <cols>
    <col min="1" max="1" width="3.6640625" style="2" customWidth="1"/>
    <col min="2" max="2" width="10.5546875" style="2" customWidth="1"/>
    <col min="3" max="3" width="9.109375" style="2"/>
    <col min="4" max="4" width="7.88671875" style="2" customWidth="1"/>
    <col min="5" max="5" width="10.109375" style="2" bestFit="1" customWidth="1"/>
    <col min="6" max="6" width="11.109375" style="2" bestFit="1" customWidth="1"/>
    <col min="7" max="7" width="10.109375" style="2" bestFit="1" customWidth="1"/>
    <col min="8" max="8" width="11.5546875" style="2" customWidth="1"/>
    <col min="9" max="9" width="7.88671875" style="2" customWidth="1"/>
    <col min="10" max="10" width="10.109375" style="2" customWidth="1"/>
    <col min="11" max="11" width="9.109375" style="2"/>
    <col min="12" max="12" width="19.44140625" style="2" customWidth="1"/>
    <col min="13" max="13" width="9.109375" style="2"/>
    <col min="14" max="14" width="0.88671875" style="2" hidden="1" customWidth="1"/>
    <col min="15" max="15" width="8.88671875" style="2" hidden="1" customWidth="1"/>
    <col min="16" max="16" width="9" style="2" hidden="1" customWidth="1"/>
    <col min="17" max="17" width="9.88671875" style="2" customWidth="1"/>
    <col min="18" max="16384" width="9.109375" style="2"/>
  </cols>
  <sheetData>
    <row r="1" spans="2:11" ht="28.5" x14ac:dyDescent="0.45">
      <c r="B1" s="27" t="s">
        <v>10</v>
      </c>
      <c r="C1" s="8"/>
      <c r="D1" s="8"/>
      <c r="E1" s="8"/>
      <c r="F1" s="8"/>
      <c r="G1" s="8"/>
    </row>
    <row r="2" spans="2:11" ht="15.75" x14ac:dyDescent="0.25">
      <c r="B2" s="8"/>
      <c r="C2" s="8"/>
      <c r="D2" s="8"/>
      <c r="E2" s="8"/>
      <c r="F2" s="8"/>
      <c r="G2" s="8"/>
    </row>
    <row r="3" spans="2:11" ht="15" x14ac:dyDescent="0.25">
      <c r="B3" s="16" t="s">
        <v>14</v>
      </c>
      <c r="C3" s="9"/>
      <c r="D3" s="9"/>
      <c r="E3" s="9"/>
      <c r="F3" s="9"/>
      <c r="G3" s="9"/>
      <c r="H3" s="9"/>
      <c r="I3" s="9"/>
      <c r="J3" s="9"/>
      <c r="K3" s="9"/>
    </row>
    <row r="4" spans="2:11" ht="15" x14ac:dyDescent="0.25">
      <c r="B4" s="9" t="s">
        <v>20</v>
      </c>
      <c r="C4" s="9"/>
      <c r="D4" s="9"/>
      <c r="E4" s="9"/>
      <c r="F4" s="9"/>
      <c r="G4" s="9"/>
      <c r="H4" s="9"/>
      <c r="I4" s="9"/>
      <c r="J4" s="9"/>
      <c r="K4" s="9"/>
    </row>
    <row r="6" spans="2:11" ht="15" x14ac:dyDescent="0.25">
      <c r="B6" s="9" t="s">
        <v>21</v>
      </c>
      <c r="C6" s="5"/>
      <c r="D6" s="10"/>
      <c r="E6" s="10"/>
      <c r="F6" s="10"/>
      <c r="G6" s="10"/>
      <c r="H6" s="10"/>
      <c r="I6" s="10"/>
    </row>
    <row r="7" spans="2:11" ht="15" x14ac:dyDescent="0.25">
      <c r="B7" s="9" t="s">
        <v>22</v>
      </c>
      <c r="C7" s="11"/>
      <c r="D7" s="11"/>
      <c r="E7" s="11"/>
      <c r="F7" s="11"/>
      <c r="G7" s="11"/>
      <c r="H7" s="11"/>
      <c r="I7" s="10"/>
    </row>
    <row r="8" spans="2:11" ht="15" x14ac:dyDescent="0.25">
      <c r="B8" s="1"/>
      <c r="C8" s="12"/>
      <c r="D8" s="13"/>
      <c r="E8" s="13"/>
      <c r="F8" s="13"/>
      <c r="G8" s="11"/>
      <c r="H8" s="11"/>
      <c r="I8" s="10"/>
    </row>
    <row r="9" spans="2:11" ht="15" x14ac:dyDescent="0.25">
      <c r="B9" s="5" t="s">
        <v>23</v>
      </c>
      <c r="C9" s="5"/>
      <c r="D9" s="5"/>
      <c r="E9" s="5"/>
      <c r="F9" s="5"/>
      <c r="G9" s="5"/>
      <c r="H9" s="5"/>
      <c r="I9" s="5"/>
      <c r="J9" s="10"/>
    </row>
    <row r="10" spans="2:11" ht="15" x14ac:dyDescent="0.25">
      <c r="B10" s="10" t="s">
        <v>2</v>
      </c>
      <c r="C10" s="10"/>
      <c r="D10" s="10"/>
      <c r="E10" s="10"/>
      <c r="F10" s="10"/>
      <c r="G10" s="10"/>
      <c r="H10" s="10"/>
      <c r="I10" s="10"/>
      <c r="J10" s="10"/>
    </row>
    <row r="11" spans="2:11" ht="15" x14ac:dyDescent="0.25">
      <c r="B11" s="10" t="s">
        <v>3</v>
      </c>
      <c r="C11" s="10"/>
      <c r="D11" s="10"/>
      <c r="E11" s="10"/>
      <c r="F11" s="10"/>
      <c r="G11" s="10"/>
      <c r="H11" s="10"/>
      <c r="I11" s="10"/>
      <c r="J11" s="10"/>
    </row>
    <row r="12" spans="2:11" ht="15" x14ac:dyDescent="0.25">
      <c r="B12" s="10" t="s">
        <v>4</v>
      </c>
      <c r="C12" s="10"/>
      <c r="D12" s="10"/>
      <c r="E12" s="10"/>
      <c r="F12" s="14"/>
      <c r="G12" s="10"/>
      <c r="H12" s="10"/>
      <c r="I12" s="10"/>
      <c r="J12" s="10"/>
    </row>
    <row r="13" spans="2:11" ht="15" x14ac:dyDescent="0.25">
      <c r="B13" s="10" t="s">
        <v>5</v>
      </c>
      <c r="C13" s="10"/>
      <c r="D13" s="10"/>
      <c r="E13" s="10"/>
      <c r="F13" s="10"/>
      <c r="G13" s="10"/>
      <c r="H13" s="10"/>
      <c r="I13" s="10"/>
      <c r="J13" s="10"/>
    </row>
    <row r="15" spans="2:11" ht="15" x14ac:dyDescent="0.25">
      <c r="B15" s="2" t="s">
        <v>24</v>
      </c>
    </row>
    <row r="16" spans="2:11" ht="15" x14ac:dyDescent="0.25">
      <c r="B16" s="2" t="s">
        <v>25</v>
      </c>
    </row>
    <row r="17" spans="2:11" ht="15.75" x14ac:dyDescent="0.25">
      <c r="B17" s="15" t="s">
        <v>6</v>
      </c>
      <c r="C17" s="15"/>
      <c r="D17" s="10"/>
      <c r="E17" s="10"/>
      <c r="F17" s="10"/>
      <c r="G17" s="10"/>
      <c r="H17" s="10"/>
      <c r="I17" s="10"/>
      <c r="J17" s="10"/>
    </row>
    <row r="18" spans="2:11" ht="15" x14ac:dyDescent="0.25">
      <c r="B18" s="10" t="s">
        <v>7</v>
      </c>
      <c r="C18" s="10"/>
      <c r="D18" s="10"/>
      <c r="E18" s="10"/>
      <c r="F18" s="10"/>
      <c r="G18" s="10"/>
      <c r="H18" s="10"/>
      <c r="I18" s="10"/>
      <c r="J18" s="10"/>
    </row>
    <row r="19" spans="2:11" ht="15" x14ac:dyDescent="0.25">
      <c r="B19" s="10" t="s">
        <v>8</v>
      </c>
      <c r="C19" s="10"/>
      <c r="D19" s="10"/>
      <c r="E19" s="10"/>
      <c r="F19" s="10"/>
      <c r="G19" s="10"/>
      <c r="H19" s="10"/>
      <c r="I19" s="10"/>
      <c r="J19" s="10"/>
    </row>
    <row r="20" spans="2:11" ht="15" x14ac:dyDescent="0.25">
      <c r="B20" s="10"/>
      <c r="C20" s="10"/>
      <c r="D20" s="10"/>
      <c r="E20" s="10"/>
      <c r="F20" s="10"/>
      <c r="G20" s="10"/>
      <c r="H20" s="10"/>
      <c r="I20" s="10"/>
      <c r="J20" s="10"/>
    </row>
    <row r="21" spans="2:11" ht="15" x14ac:dyDescent="0.25">
      <c r="B21" s="16" t="s">
        <v>15</v>
      </c>
      <c r="C21" s="9"/>
      <c r="D21" s="9"/>
      <c r="E21" s="9"/>
      <c r="F21" s="9"/>
      <c r="G21" s="9"/>
      <c r="H21" s="9"/>
      <c r="I21" s="9"/>
      <c r="J21" s="10"/>
    </row>
    <row r="22" spans="2:11" ht="15" x14ac:dyDescent="0.25">
      <c r="B22" s="16" t="s">
        <v>18</v>
      </c>
      <c r="C22" s="9"/>
      <c r="D22" s="9"/>
      <c r="E22" s="9"/>
      <c r="F22" s="9"/>
    </row>
    <row r="23" spans="2:11" ht="15" x14ac:dyDescent="0.25">
      <c r="B23" s="17" t="s">
        <v>19</v>
      </c>
      <c r="C23" s="18" t="s">
        <v>16</v>
      </c>
      <c r="D23" s="18"/>
      <c r="E23" s="17" t="s">
        <v>17</v>
      </c>
      <c r="F23" s="18"/>
    </row>
    <row r="25" spans="2:11" ht="15" x14ac:dyDescent="0.25">
      <c r="B25" s="19" t="s">
        <v>26</v>
      </c>
      <c r="C25" s="20"/>
      <c r="D25" s="20"/>
      <c r="E25" s="20"/>
      <c r="F25" s="20"/>
      <c r="G25" s="20"/>
      <c r="H25" s="20"/>
      <c r="I25" s="20"/>
      <c r="J25" s="20"/>
      <c r="K25" s="21"/>
    </row>
    <row r="26" spans="2:11" ht="15" x14ac:dyDescent="0.25">
      <c r="B26" s="39" t="s">
        <v>41</v>
      </c>
    </row>
    <row r="27" spans="2:11" ht="18.75" x14ac:dyDescent="0.3">
      <c r="B27" s="22" t="s">
        <v>13</v>
      </c>
      <c r="C27" s="17"/>
    </row>
    <row r="29" spans="2:11" ht="15" x14ac:dyDescent="0.25">
      <c r="B29" s="17" t="s">
        <v>1</v>
      </c>
    </row>
    <row r="30" spans="2:11" ht="15" x14ac:dyDescent="0.25">
      <c r="H30" s="5" t="s">
        <v>12</v>
      </c>
      <c r="I30" s="5" t="s">
        <v>0</v>
      </c>
    </row>
    <row r="31" spans="2:11" x14ac:dyDescent="0.3">
      <c r="B31" s="5" t="s">
        <v>42</v>
      </c>
      <c r="C31" s="5"/>
      <c r="D31" s="5"/>
      <c r="E31" s="5"/>
      <c r="H31" s="29">
        <v>0</v>
      </c>
      <c r="I31" s="29">
        <v>0</v>
      </c>
    </row>
    <row r="32" spans="2:11" x14ac:dyDescent="0.3">
      <c r="B32" s="41" t="s">
        <v>54</v>
      </c>
      <c r="C32" s="5"/>
      <c r="D32" s="5"/>
      <c r="E32" s="5"/>
    </row>
    <row r="34" spans="2:17" x14ac:dyDescent="0.3">
      <c r="B34" s="5" t="s">
        <v>43</v>
      </c>
      <c r="C34" s="5"/>
      <c r="D34" s="5"/>
      <c r="E34" s="5"/>
      <c r="H34" s="30">
        <v>0</v>
      </c>
    </row>
    <row r="35" spans="2:17" x14ac:dyDescent="0.3">
      <c r="B35" s="5"/>
      <c r="C35" s="5"/>
      <c r="D35" s="5"/>
      <c r="E35" s="5"/>
    </row>
    <row r="36" spans="2:17" x14ac:dyDescent="0.3">
      <c r="B36" s="17"/>
      <c r="C36" s="17"/>
      <c r="D36" s="17"/>
      <c r="E36" s="17"/>
    </row>
    <row r="37" spans="2:17" ht="15.6" x14ac:dyDescent="0.3">
      <c r="B37" s="23" t="s">
        <v>9</v>
      </c>
      <c r="C37" s="5"/>
      <c r="D37" s="5"/>
      <c r="E37" s="5"/>
      <c r="F37" s="1"/>
      <c r="G37" s="1"/>
      <c r="H37" s="24"/>
    </row>
    <row r="38" spans="2:17" x14ac:dyDescent="0.3">
      <c r="B38" s="6" t="s">
        <v>53</v>
      </c>
      <c r="C38" s="5"/>
      <c r="D38" s="5"/>
      <c r="E38" s="5"/>
      <c r="F38" s="1"/>
      <c r="G38" s="1"/>
      <c r="H38" s="28">
        <f>(H31+(I31/365))/80*H34</f>
        <v>0</v>
      </c>
      <c r="K38" s="17" t="s">
        <v>44</v>
      </c>
      <c r="L38" s="17"/>
      <c r="M38" s="17"/>
      <c r="N38" s="17"/>
      <c r="O38" s="17"/>
      <c r="P38" s="17"/>
      <c r="Q38" s="31">
        <f>(H38*20+H40)/1030000</f>
        <v>0</v>
      </c>
    </row>
    <row r="39" spans="2:17" x14ac:dyDescent="0.3">
      <c r="B39" s="5"/>
      <c r="C39" s="5"/>
      <c r="D39" s="5"/>
      <c r="E39" s="5"/>
      <c r="F39" s="3"/>
      <c r="G39" s="1"/>
      <c r="H39" s="25"/>
      <c r="K39" s="17"/>
      <c r="L39" s="17"/>
      <c r="M39" s="17"/>
      <c r="N39" s="17"/>
      <c r="O39" s="17"/>
      <c r="P39" s="17"/>
      <c r="Q39" s="17"/>
    </row>
    <row r="40" spans="2:17" x14ac:dyDescent="0.3">
      <c r="B40" s="6" t="s">
        <v>46</v>
      </c>
      <c r="C40" s="5"/>
      <c r="D40" s="5"/>
      <c r="E40" s="5"/>
      <c r="F40" s="1"/>
      <c r="G40" s="1"/>
      <c r="H40" s="28">
        <f>H38*3</f>
        <v>0</v>
      </c>
      <c r="K40" s="17"/>
      <c r="L40" s="17"/>
      <c r="M40" s="17"/>
      <c r="N40" s="17"/>
      <c r="O40" s="17"/>
      <c r="P40" s="17"/>
      <c r="Q40" s="7"/>
    </row>
    <row r="42" spans="2:17" x14ac:dyDescent="0.3">
      <c r="B42" s="1"/>
      <c r="C42" s="1"/>
      <c r="D42" s="1"/>
      <c r="E42" s="1"/>
      <c r="F42" s="4"/>
      <c r="G42" s="1"/>
      <c r="H42" s="1"/>
      <c r="I42" s="1"/>
      <c r="J42" s="25"/>
    </row>
    <row r="43" spans="2:17" x14ac:dyDescent="0.3">
      <c r="B43" s="1"/>
      <c r="C43" s="1"/>
      <c r="D43" s="1"/>
      <c r="E43" s="1"/>
      <c r="F43" s="4"/>
      <c r="G43" s="1"/>
      <c r="H43" s="1"/>
      <c r="I43" s="1"/>
      <c r="J43" s="26"/>
    </row>
    <row r="44" spans="2:17" x14ac:dyDescent="0.3">
      <c r="B44" s="5" t="s">
        <v>47</v>
      </c>
      <c r="C44" s="5"/>
      <c r="D44" s="5"/>
      <c r="E44" s="5"/>
      <c r="F44" s="6"/>
      <c r="G44" s="5"/>
      <c r="H44" s="5"/>
      <c r="I44" s="5"/>
      <c r="J44" s="13"/>
      <c r="K44" s="17"/>
      <c r="L44" s="17"/>
    </row>
    <row r="45" spans="2:17" x14ac:dyDescent="0.3">
      <c r="B45" s="17" t="s">
        <v>48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 password="A1B2" sheet="1" objects="1" scenarios="1"/>
  <hyperlinks>
    <hyperlink ref="C23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30"/>
  <sheetViews>
    <sheetView topLeftCell="A16" zoomScale="110" zoomScaleNormal="110" workbookViewId="0">
      <selection activeCell="H18" sqref="H18"/>
    </sheetView>
  </sheetViews>
  <sheetFormatPr defaultColWidth="9.109375" defaultRowHeight="14.4" x14ac:dyDescent="0.3"/>
  <cols>
    <col min="1" max="7" width="9.109375" style="34"/>
    <col min="8" max="8" width="11.5546875" style="34" customWidth="1"/>
    <col min="9" max="48" width="9.109375" style="34"/>
    <col min="49" max="59" width="9.109375" style="34" hidden="1" customWidth="1"/>
    <col min="60" max="16384" width="9.109375" style="34"/>
  </cols>
  <sheetData>
    <row r="1" spans="1:59" ht="23.25" x14ac:dyDescent="0.35">
      <c r="A1" s="33" t="s">
        <v>37</v>
      </c>
      <c r="B1" s="33"/>
      <c r="C1" s="33"/>
      <c r="D1" s="33"/>
      <c r="E1" s="33"/>
      <c r="F1" s="33"/>
      <c r="G1" s="33"/>
      <c r="BF1" s="34" t="s">
        <v>27</v>
      </c>
      <c r="BG1" s="34" t="s">
        <v>28</v>
      </c>
    </row>
    <row r="2" spans="1:59" ht="15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59" ht="15" x14ac:dyDescent="0.25">
      <c r="A3" s="35" t="s">
        <v>29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59" ht="15" x14ac:dyDescent="0.25">
      <c r="A4" s="35" t="s">
        <v>30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59" ht="15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59" ht="15" x14ac:dyDescent="0.25">
      <c r="A6" s="35" t="s">
        <v>45</v>
      </c>
    </row>
    <row r="7" spans="1:59" ht="15" x14ac:dyDescent="0.25">
      <c r="A7" s="35" t="s">
        <v>38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59" ht="15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59" ht="15" x14ac:dyDescent="0.25">
      <c r="A9" s="35" t="s">
        <v>39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59" ht="15" x14ac:dyDescent="0.25">
      <c r="A10" s="35" t="s">
        <v>40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59" ht="15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BE11" s="34">
        <v>50</v>
      </c>
      <c r="BF11" s="34">
        <v>0.63900000000000001</v>
      </c>
      <c r="BG11" s="34">
        <v>0.73399999999999999</v>
      </c>
    </row>
    <row r="12" spans="1:59" ht="15" x14ac:dyDescent="0.25">
      <c r="A12" s="36" t="s">
        <v>41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BA12" s="34">
        <v>1</v>
      </c>
      <c r="BB12" s="34">
        <v>12</v>
      </c>
      <c r="BC12" s="34">
        <f>BA12/BB12</f>
        <v>8.3333333333333329E-2</v>
      </c>
      <c r="BE12" s="34">
        <f>50+BC12</f>
        <v>50.083333333333336</v>
      </c>
      <c r="BF12" s="34">
        <v>0.64100000000000001</v>
      </c>
      <c r="BG12" s="34">
        <v>0.73599999999999999</v>
      </c>
    </row>
    <row r="13" spans="1:59" ht="15" x14ac:dyDescent="0.2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BA13" s="34">
        <v>2</v>
      </c>
      <c r="BB13" s="34">
        <v>12</v>
      </c>
      <c r="BC13" s="34">
        <f t="shared" ref="BC13:BC22" si="0">BA13/BB13</f>
        <v>0.16666666666666666</v>
      </c>
      <c r="BE13" s="34">
        <f t="shared" ref="BE13:BE22" si="1">50+BC13</f>
        <v>50.166666666666664</v>
      </c>
      <c r="BF13" s="34">
        <v>0.64300000000000002</v>
      </c>
      <c r="BG13" s="34">
        <v>0.73799999999999999</v>
      </c>
    </row>
    <row r="14" spans="1:59" ht="15" x14ac:dyDescent="0.25">
      <c r="A14" s="35" t="s">
        <v>49</v>
      </c>
      <c r="B14" s="35"/>
      <c r="C14" s="35"/>
      <c r="D14" s="35"/>
      <c r="E14" s="35"/>
      <c r="F14" s="35"/>
      <c r="G14" s="35"/>
      <c r="H14" s="37">
        <f>'1995 Calculator'!H38</f>
        <v>0</v>
      </c>
      <c r="I14" s="35"/>
      <c r="J14" s="35"/>
      <c r="K14" s="35"/>
      <c r="L14" s="35"/>
      <c r="M14" s="35"/>
      <c r="N14" s="35"/>
      <c r="AW14" s="34" t="s">
        <v>31</v>
      </c>
      <c r="AY14" s="34" t="s">
        <v>32</v>
      </c>
      <c r="BA14" s="34">
        <v>3</v>
      </c>
      <c r="BB14" s="34">
        <v>12</v>
      </c>
      <c r="BC14" s="34">
        <f t="shared" si="0"/>
        <v>0.25</v>
      </c>
      <c r="BE14" s="34">
        <f t="shared" si="1"/>
        <v>50.25</v>
      </c>
      <c r="BF14" s="34">
        <v>0.64500000000000002</v>
      </c>
      <c r="BG14" s="34">
        <v>0.74</v>
      </c>
    </row>
    <row r="15" spans="1:59" ht="15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BA15" s="34">
        <v>4</v>
      </c>
      <c r="BB15" s="34">
        <v>12</v>
      </c>
      <c r="BC15" s="34">
        <f t="shared" si="0"/>
        <v>0.33333333333333331</v>
      </c>
      <c r="BE15" s="34">
        <f t="shared" si="1"/>
        <v>50.333333333333336</v>
      </c>
      <c r="BF15" s="34">
        <v>0.64700000000000002</v>
      </c>
      <c r="BG15" s="34">
        <v>0.74199999999999999</v>
      </c>
    </row>
    <row r="16" spans="1:59" ht="15" x14ac:dyDescent="0.25">
      <c r="A16" s="35" t="s">
        <v>50</v>
      </c>
      <c r="B16" s="35"/>
      <c r="C16" s="35"/>
      <c r="D16" s="35"/>
      <c r="E16" s="35"/>
      <c r="F16" s="35"/>
      <c r="G16" s="35"/>
      <c r="H16" s="37">
        <f>'1995 Calculator'!H40</f>
        <v>0</v>
      </c>
      <c r="I16" s="35"/>
      <c r="J16" s="35"/>
      <c r="K16" s="35"/>
      <c r="L16" s="35"/>
      <c r="M16" s="35"/>
      <c r="N16" s="35"/>
      <c r="AW16" s="34">
        <f>I18/12</f>
        <v>0</v>
      </c>
      <c r="AY16" s="34">
        <f>H18+AW16</f>
        <v>58</v>
      </c>
      <c r="BA16" s="34">
        <v>5</v>
      </c>
      <c r="BB16" s="34">
        <v>12</v>
      </c>
      <c r="BC16" s="34">
        <f t="shared" si="0"/>
        <v>0.41666666666666669</v>
      </c>
      <c r="BE16" s="34">
        <f t="shared" si="1"/>
        <v>50.416666666666664</v>
      </c>
      <c r="BF16" s="34">
        <v>0.65</v>
      </c>
      <c r="BG16" s="34">
        <v>0.74399999999999999</v>
      </c>
    </row>
    <row r="17" spans="1:59" ht="15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BA17" s="34">
        <v>6</v>
      </c>
      <c r="BB17" s="34">
        <v>12</v>
      </c>
      <c r="BC17" s="34">
        <f t="shared" si="0"/>
        <v>0.5</v>
      </c>
      <c r="BE17" s="34">
        <f t="shared" si="1"/>
        <v>50.5</v>
      </c>
      <c r="BF17" s="34">
        <v>0.65200000000000002</v>
      </c>
      <c r="BG17" s="34">
        <v>0.745</v>
      </c>
    </row>
    <row r="18" spans="1:59" ht="15" x14ac:dyDescent="0.25">
      <c r="A18" s="35" t="s">
        <v>33</v>
      </c>
      <c r="B18" s="35"/>
      <c r="C18" s="35"/>
      <c r="D18" s="35"/>
      <c r="E18" s="35"/>
      <c r="F18" s="35"/>
      <c r="G18" s="35"/>
      <c r="H18" s="32">
        <v>58</v>
      </c>
      <c r="I18" s="32">
        <v>0</v>
      </c>
      <c r="J18" s="35"/>
      <c r="K18" s="35"/>
      <c r="L18" s="35" t="s">
        <v>55</v>
      </c>
      <c r="M18" s="40">
        <f>(H24*20+H26)/1030000</f>
        <v>0</v>
      </c>
      <c r="N18" s="35"/>
      <c r="BA18" s="34">
        <v>7</v>
      </c>
      <c r="BB18" s="34">
        <v>12</v>
      </c>
      <c r="BC18" s="34">
        <f t="shared" si="0"/>
        <v>0.58333333333333337</v>
      </c>
      <c r="BE18" s="34">
        <f t="shared" si="1"/>
        <v>50.583333333333336</v>
      </c>
      <c r="BF18" s="34">
        <v>0.65400000000000003</v>
      </c>
      <c r="BG18" s="34">
        <v>0.747</v>
      </c>
    </row>
    <row r="19" spans="1:59" x14ac:dyDescent="0.3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BA19" s="34">
        <v>8</v>
      </c>
      <c r="BB19" s="34">
        <v>12</v>
      </c>
      <c r="BC19" s="34">
        <f t="shared" si="0"/>
        <v>0.66666666666666663</v>
      </c>
      <c r="BE19" s="34">
        <f t="shared" si="1"/>
        <v>50.666666666666664</v>
      </c>
      <c r="BF19" s="34">
        <v>0.65600000000000003</v>
      </c>
      <c r="BG19" s="34">
        <v>0.749</v>
      </c>
    </row>
    <row r="20" spans="1:59" x14ac:dyDescent="0.3">
      <c r="A20" s="35"/>
      <c r="B20" s="35"/>
      <c r="C20" s="35"/>
      <c r="D20" s="35"/>
      <c r="E20" s="35" t="s">
        <v>34</v>
      </c>
      <c r="F20" s="35"/>
      <c r="G20" s="35" t="s">
        <v>11</v>
      </c>
      <c r="H20" s="35"/>
      <c r="I20" s="35"/>
      <c r="J20" s="35"/>
      <c r="K20" s="35"/>
      <c r="L20" s="35"/>
      <c r="M20" s="35"/>
      <c r="N20" s="35"/>
      <c r="BA20" s="34">
        <v>9</v>
      </c>
      <c r="BB20" s="34">
        <v>12</v>
      </c>
      <c r="BC20" s="34">
        <f t="shared" si="0"/>
        <v>0.75</v>
      </c>
      <c r="BE20" s="34">
        <f t="shared" si="1"/>
        <v>50.75</v>
      </c>
      <c r="BF20" s="34">
        <v>0.65800000000000003</v>
      </c>
      <c r="BG20" s="34">
        <v>0.751</v>
      </c>
    </row>
    <row r="21" spans="1:59" x14ac:dyDescent="0.3">
      <c r="A21" s="35" t="s">
        <v>35</v>
      </c>
      <c r="B21" s="35"/>
      <c r="C21" s="35"/>
      <c r="D21" s="35"/>
      <c r="E21" s="35">
        <f>LOOKUP(AY16,BE11:BE130,BF11:BF130)</f>
        <v>0.90900000000000003</v>
      </c>
      <c r="F21" s="35"/>
      <c r="G21" s="35">
        <f>LOOKUP(AY16,BE11:BE130,BG11:BG130)</f>
        <v>0.94</v>
      </c>
      <c r="H21" s="35"/>
      <c r="I21" s="35"/>
      <c r="J21" s="35"/>
      <c r="K21" s="35"/>
      <c r="L21" s="35"/>
      <c r="M21" s="35"/>
      <c r="N21" s="35"/>
      <c r="BA21" s="34">
        <v>10</v>
      </c>
      <c r="BB21" s="34">
        <v>12</v>
      </c>
      <c r="BC21" s="34">
        <f t="shared" si="0"/>
        <v>0.83333333333333337</v>
      </c>
      <c r="BE21" s="34">
        <f t="shared" si="1"/>
        <v>50.833333333333336</v>
      </c>
      <c r="BF21" s="34">
        <v>0.66</v>
      </c>
      <c r="BG21" s="34">
        <v>0.753</v>
      </c>
    </row>
    <row r="22" spans="1:59" x14ac:dyDescent="0.3">
      <c r="A22" s="35" t="s">
        <v>36</v>
      </c>
      <c r="B22" s="35"/>
      <c r="C22" s="35"/>
      <c r="D22" s="35"/>
      <c r="E22" s="40">
        <f>(1-E21)</f>
        <v>9.099999999999997E-2</v>
      </c>
      <c r="F22" s="35"/>
      <c r="G22" s="40">
        <f>(1-G21)</f>
        <v>6.0000000000000053E-2</v>
      </c>
      <c r="H22" s="35"/>
      <c r="I22" s="35"/>
      <c r="J22" s="35"/>
      <c r="K22" s="35"/>
      <c r="L22" s="35"/>
      <c r="M22" s="35"/>
      <c r="N22" s="35"/>
      <c r="BA22" s="34">
        <v>11</v>
      </c>
      <c r="BB22" s="34">
        <v>12</v>
      </c>
      <c r="BC22" s="34">
        <f t="shared" si="0"/>
        <v>0.91666666666666663</v>
      </c>
      <c r="BE22" s="34">
        <f t="shared" si="1"/>
        <v>50.916666666666664</v>
      </c>
      <c r="BF22" s="34">
        <v>0.66200000000000003</v>
      </c>
      <c r="BG22" s="34">
        <v>0.755</v>
      </c>
    </row>
    <row r="23" spans="1:59" x14ac:dyDescent="0.3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BE23" s="34">
        <v>51</v>
      </c>
      <c r="BF23" s="34">
        <v>0.66500000000000004</v>
      </c>
      <c r="BG23" s="34">
        <v>0.75700000000000001</v>
      </c>
    </row>
    <row r="24" spans="1:59" x14ac:dyDescent="0.3">
      <c r="A24" s="35" t="s">
        <v>51</v>
      </c>
      <c r="B24" s="35"/>
      <c r="C24" s="35"/>
      <c r="D24" s="35"/>
      <c r="E24" s="35"/>
      <c r="F24" s="35"/>
      <c r="G24" s="35"/>
      <c r="H24" s="38">
        <f>H14*E21</f>
        <v>0</v>
      </c>
      <c r="I24" s="35"/>
      <c r="J24" s="35"/>
      <c r="K24" s="35"/>
      <c r="L24" s="35"/>
      <c r="M24" s="35"/>
      <c r="N24" s="35"/>
      <c r="BE24" s="34">
        <f>51+BC12</f>
        <v>51.083333333333336</v>
      </c>
      <c r="BF24" s="34">
        <v>0.66700000000000004</v>
      </c>
      <c r="BG24" s="34">
        <v>0.75900000000000001</v>
      </c>
    </row>
    <row r="25" spans="1:59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BE25" s="34">
        <f>51+BC13</f>
        <v>51.166666666666664</v>
      </c>
      <c r="BF25" s="34">
        <v>0.66900000000000004</v>
      </c>
      <c r="BG25" s="34">
        <v>0.76100000000000001</v>
      </c>
    </row>
    <row r="26" spans="1:59" x14ac:dyDescent="0.3">
      <c r="A26" s="35" t="s">
        <v>52</v>
      </c>
      <c r="B26" s="35"/>
      <c r="C26" s="35"/>
      <c r="D26" s="35"/>
      <c r="E26" s="35"/>
      <c r="F26" s="35"/>
      <c r="G26" s="35"/>
      <c r="H26" s="38">
        <f>H16*G21</f>
        <v>0</v>
      </c>
      <c r="I26" s="35"/>
      <c r="J26" s="35"/>
      <c r="K26" s="35"/>
      <c r="L26" s="35"/>
      <c r="M26" s="35"/>
      <c r="N26" s="35"/>
      <c r="BE26" s="34">
        <f>51+BC14</f>
        <v>51.25</v>
      </c>
      <c r="BF26" s="34">
        <v>0.67200000000000004</v>
      </c>
      <c r="BG26" s="34">
        <v>0.76300000000000001</v>
      </c>
    </row>
    <row r="27" spans="1:59" x14ac:dyDescent="0.3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BE27" s="34">
        <f>51+BC15</f>
        <v>51.333333333333336</v>
      </c>
      <c r="BF27" s="34">
        <v>0.67400000000000004</v>
      </c>
      <c r="BG27" s="34">
        <v>0.76500000000000001</v>
      </c>
    </row>
    <row r="28" spans="1:59" x14ac:dyDescent="0.3">
      <c r="BE28" s="34">
        <f>51+BC16</f>
        <v>51.416666666666664</v>
      </c>
      <c r="BF28" s="34">
        <v>0.67600000000000005</v>
      </c>
      <c r="BG28" s="34">
        <v>0.76700000000000002</v>
      </c>
    </row>
    <row r="29" spans="1:59" x14ac:dyDescent="0.3">
      <c r="BE29" s="34">
        <f t="shared" ref="BE29:BE34" si="2">51+BC17</f>
        <v>51.5</v>
      </c>
      <c r="BF29" s="34">
        <v>0.67800000000000005</v>
      </c>
      <c r="BG29" s="34">
        <v>0.76900000000000002</v>
      </c>
    </row>
    <row r="30" spans="1:59" x14ac:dyDescent="0.3">
      <c r="BE30" s="34">
        <f t="shared" si="2"/>
        <v>51.583333333333336</v>
      </c>
      <c r="BF30" s="34">
        <v>0.68100000000000005</v>
      </c>
      <c r="BG30" s="34">
        <v>0.77100000000000002</v>
      </c>
    </row>
    <row r="31" spans="1:59" x14ac:dyDescent="0.3">
      <c r="BE31" s="34">
        <f t="shared" si="2"/>
        <v>51.666666666666664</v>
      </c>
      <c r="BF31" s="34">
        <v>0.68300000000000005</v>
      </c>
      <c r="BG31" s="34">
        <v>0.77300000000000002</v>
      </c>
    </row>
    <row r="32" spans="1:59" x14ac:dyDescent="0.3">
      <c r="BE32" s="34">
        <f>51+BC20</f>
        <v>51.75</v>
      </c>
      <c r="BF32" s="34">
        <v>0.68500000000000005</v>
      </c>
      <c r="BG32" s="34">
        <v>0.77400000000000002</v>
      </c>
    </row>
    <row r="33" spans="57:59" x14ac:dyDescent="0.3">
      <c r="BE33" s="34">
        <f t="shared" si="2"/>
        <v>51.833333333333336</v>
      </c>
      <c r="BF33" s="34">
        <v>0.68799999999999994</v>
      </c>
      <c r="BG33" s="34">
        <v>0.77600000000000002</v>
      </c>
    </row>
    <row r="34" spans="57:59" x14ac:dyDescent="0.3">
      <c r="BE34" s="34">
        <f t="shared" si="2"/>
        <v>51.916666666666664</v>
      </c>
      <c r="BF34" s="34">
        <v>0.69</v>
      </c>
      <c r="BG34" s="34">
        <v>0.77800000000000002</v>
      </c>
    </row>
    <row r="35" spans="57:59" x14ac:dyDescent="0.3">
      <c r="BE35" s="34">
        <v>52</v>
      </c>
      <c r="BF35" s="34">
        <v>0.69199999999999995</v>
      </c>
      <c r="BG35" s="34">
        <v>0.78</v>
      </c>
    </row>
    <row r="36" spans="57:59" x14ac:dyDescent="0.3">
      <c r="BE36" s="34">
        <f>52+BC12</f>
        <v>52.083333333333336</v>
      </c>
      <c r="BF36" s="34">
        <v>0.69499999999999995</v>
      </c>
      <c r="BG36" s="34">
        <v>0.78200000000000003</v>
      </c>
    </row>
    <row r="37" spans="57:59" x14ac:dyDescent="0.3">
      <c r="BE37" s="34">
        <f>52+BC13</f>
        <v>52.166666666666664</v>
      </c>
      <c r="BF37" s="34">
        <v>0.69699999999999995</v>
      </c>
      <c r="BG37" s="34">
        <v>0.78400000000000003</v>
      </c>
    </row>
    <row r="38" spans="57:59" x14ac:dyDescent="0.3">
      <c r="BE38" s="34">
        <f>52+BC14</f>
        <v>52.25</v>
      </c>
      <c r="BF38" s="34">
        <v>0.7</v>
      </c>
      <c r="BG38" s="34">
        <v>0.78600000000000003</v>
      </c>
    </row>
    <row r="39" spans="57:59" x14ac:dyDescent="0.3">
      <c r="BE39" s="34">
        <f t="shared" ref="BE39:BE44" si="3">52+BC15</f>
        <v>52.333333333333336</v>
      </c>
      <c r="BF39" s="34">
        <v>0.70199999999999996</v>
      </c>
      <c r="BG39" s="34">
        <v>0.78800000000000003</v>
      </c>
    </row>
    <row r="40" spans="57:59" x14ac:dyDescent="0.3">
      <c r="BE40" s="34">
        <f t="shared" si="3"/>
        <v>52.416666666666664</v>
      </c>
      <c r="BF40" s="34">
        <v>0.70499999999999996</v>
      </c>
      <c r="BG40" s="34">
        <v>0.79100000000000004</v>
      </c>
    </row>
    <row r="41" spans="57:59" x14ac:dyDescent="0.3">
      <c r="BE41" s="34">
        <f t="shared" si="3"/>
        <v>52.5</v>
      </c>
      <c r="BF41" s="34">
        <v>0.70699999999999996</v>
      </c>
      <c r="BG41" s="34">
        <v>0.79300000000000004</v>
      </c>
    </row>
    <row r="42" spans="57:59" x14ac:dyDescent="0.3">
      <c r="BE42" s="34">
        <f t="shared" si="3"/>
        <v>52.583333333333336</v>
      </c>
      <c r="BF42" s="34">
        <v>0.71</v>
      </c>
      <c r="BG42" s="34">
        <v>0.79500000000000004</v>
      </c>
    </row>
    <row r="43" spans="57:59" x14ac:dyDescent="0.3">
      <c r="BE43" s="34">
        <f t="shared" si="3"/>
        <v>52.666666666666664</v>
      </c>
      <c r="BF43" s="34">
        <v>0.71199999999999997</v>
      </c>
      <c r="BG43" s="34">
        <v>0.79700000000000004</v>
      </c>
    </row>
    <row r="44" spans="57:59" x14ac:dyDescent="0.3">
      <c r="BE44" s="34">
        <f t="shared" si="3"/>
        <v>52.75</v>
      </c>
      <c r="BF44" s="34">
        <v>0.71499999999999997</v>
      </c>
      <c r="BG44" s="34">
        <v>0.79900000000000004</v>
      </c>
    </row>
    <row r="45" spans="57:59" x14ac:dyDescent="0.3">
      <c r="BE45" s="34">
        <f>52+BC21</f>
        <v>52.833333333333336</v>
      </c>
      <c r="BF45" s="34">
        <v>0.71699999999999997</v>
      </c>
      <c r="BG45" s="34">
        <v>0.80100000000000005</v>
      </c>
    </row>
    <row r="46" spans="57:59" x14ac:dyDescent="0.3">
      <c r="BE46" s="34">
        <f>52+BC22</f>
        <v>52.916666666666664</v>
      </c>
      <c r="BF46" s="34">
        <v>0.72</v>
      </c>
      <c r="BG46" s="34">
        <v>0.80300000000000005</v>
      </c>
    </row>
    <row r="47" spans="57:59" x14ac:dyDescent="0.3">
      <c r="BE47" s="34">
        <v>53</v>
      </c>
      <c r="BF47" s="34">
        <v>0.72199999999999998</v>
      </c>
      <c r="BG47" s="34">
        <v>0.80500000000000005</v>
      </c>
    </row>
    <row r="48" spans="57:59" x14ac:dyDescent="0.3">
      <c r="BE48" s="34">
        <f t="shared" ref="BE48:BE58" si="4">53+BC12</f>
        <v>53.083333333333336</v>
      </c>
      <c r="BF48" s="34">
        <v>0.72499999999999998</v>
      </c>
      <c r="BG48" s="34">
        <v>0.80700000000000005</v>
      </c>
    </row>
    <row r="49" spans="57:59" x14ac:dyDescent="0.3">
      <c r="BE49" s="34">
        <f t="shared" si="4"/>
        <v>53.166666666666664</v>
      </c>
      <c r="BF49" s="34">
        <v>0.72799999999999998</v>
      </c>
      <c r="BG49" s="34">
        <v>0.80900000000000005</v>
      </c>
    </row>
    <row r="50" spans="57:59" x14ac:dyDescent="0.3">
      <c r="BE50" s="34">
        <f t="shared" si="4"/>
        <v>53.25</v>
      </c>
      <c r="BF50" s="34">
        <v>0.73</v>
      </c>
      <c r="BG50" s="34">
        <v>0.81100000000000005</v>
      </c>
    </row>
    <row r="51" spans="57:59" x14ac:dyDescent="0.3">
      <c r="BE51" s="34">
        <f t="shared" si="4"/>
        <v>53.333333333333336</v>
      </c>
      <c r="BF51" s="34">
        <v>0.73299999999999998</v>
      </c>
      <c r="BG51" s="34">
        <v>0.81299999999999994</v>
      </c>
    </row>
    <row r="52" spans="57:59" x14ac:dyDescent="0.3">
      <c r="BE52" s="34">
        <f t="shared" si="4"/>
        <v>53.416666666666664</v>
      </c>
      <c r="BF52" s="34">
        <v>0.73599999999999999</v>
      </c>
      <c r="BG52" s="34">
        <v>0.81499999999999995</v>
      </c>
    </row>
    <row r="53" spans="57:59" x14ac:dyDescent="0.3">
      <c r="BE53" s="34">
        <f t="shared" si="4"/>
        <v>53.5</v>
      </c>
      <c r="BF53" s="34">
        <v>0.73799999999999999</v>
      </c>
      <c r="BG53" s="34">
        <v>0.81699999999999995</v>
      </c>
    </row>
    <row r="54" spans="57:59" x14ac:dyDescent="0.3">
      <c r="BE54" s="34">
        <f t="shared" si="4"/>
        <v>53.583333333333336</v>
      </c>
      <c r="BF54" s="34">
        <v>0.74099999999999999</v>
      </c>
      <c r="BG54" s="34">
        <v>0.81899999999999995</v>
      </c>
    </row>
    <row r="55" spans="57:59" x14ac:dyDescent="0.3">
      <c r="BE55" s="34">
        <f t="shared" si="4"/>
        <v>53.666666666666664</v>
      </c>
      <c r="BF55" s="34">
        <v>0.74399999999999999</v>
      </c>
      <c r="BG55" s="34">
        <v>0.82199999999999995</v>
      </c>
    </row>
    <row r="56" spans="57:59" x14ac:dyDescent="0.3">
      <c r="BE56" s="34">
        <f t="shared" si="4"/>
        <v>53.75</v>
      </c>
      <c r="BF56" s="34">
        <v>0.746</v>
      </c>
      <c r="BG56" s="34">
        <v>0.82399999999999995</v>
      </c>
    </row>
    <row r="57" spans="57:59" x14ac:dyDescent="0.3">
      <c r="BE57" s="34">
        <f t="shared" si="4"/>
        <v>53.833333333333336</v>
      </c>
      <c r="BF57" s="34">
        <v>0.749</v>
      </c>
      <c r="BG57" s="34">
        <v>0.82599999999999996</v>
      </c>
    </row>
    <row r="58" spans="57:59" x14ac:dyDescent="0.3">
      <c r="BE58" s="34">
        <f t="shared" si="4"/>
        <v>53.916666666666664</v>
      </c>
      <c r="BF58" s="34">
        <v>0.752</v>
      </c>
      <c r="BG58" s="34">
        <v>0.82799999999999996</v>
      </c>
    </row>
    <row r="59" spans="57:59" x14ac:dyDescent="0.3">
      <c r="BE59" s="34">
        <v>54</v>
      </c>
      <c r="BF59" s="34">
        <v>0.754</v>
      </c>
      <c r="BG59" s="34">
        <v>0.83</v>
      </c>
    </row>
    <row r="60" spans="57:59" x14ac:dyDescent="0.3">
      <c r="BE60" s="34">
        <f t="shared" ref="BE60:BE70" si="5">54+BC12</f>
        <v>54.083333333333336</v>
      </c>
      <c r="BF60" s="34">
        <v>0.75700000000000001</v>
      </c>
      <c r="BG60" s="34">
        <v>0.83199999999999996</v>
      </c>
    </row>
    <row r="61" spans="57:59" x14ac:dyDescent="0.3">
      <c r="BE61" s="34">
        <f t="shared" si="5"/>
        <v>54.166666666666664</v>
      </c>
      <c r="BF61" s="34">
        <v>0.76</v>
      </c>
      <c r="BG61" s="34">
        <v>0.83399999999999996</v>
      </c>
    </row>
    <row r="62" spans="57:59" x14ac:dyDescent="0.3">
      <c r="BE62" s="34">
        <f t="shared" si="5"/>
        <v>54.25</v>
      </c>
      <c r="BF62" s="34">
        <v>0.76300000000000001</v>
      </c>
      <c r="BG62" s="34">
        <v>0.83599999999999997</v>
      </c>
    </row>
    <row r="63" spans="57:59" x14ac:dyDescent="0.3">
      <c r="BE63" s="34">
        <f t="shared" si="5"/>
        <v>54.333333333333336</v>
      </c>
      <c r="BF63" s="34">
        <v>0.76600000000000001</v>
      </c>
      <c r="BG63" s="34">
        <v>0.83899999999999997</v>
      </c>
    </row>
    <row r="64" spans="57:59" x14ac:dyDescent="0.3">
      <c r="BE64" s="34">
        <f t="shared" si="5"/>
        <v>54.416666666666664</v>
      </c>
      <c r="BF64" s="34">
        <v>0.76900000000000002</v>
      </c>
      <c r="BG64" s="34">
        <v>0.84099999999999997</v>
      </c>
    </row>
    <row r="65" spans="57:59" x14ac:dyDescent="0.3">
      <c r="BE65" s="34">
        <f t="shared" si="5"/>
        <v>54.5</v>
      </c>
      <c r="BF65" s="34">
        <v>0.77200000000000002</v>
      </c>
      <c r="BG65" s="34">
        <v>0.84299999999999997</v>
      </c>
    </row>
    <row r="66" spans="57:59" x14ac:dyDescent="0.3">
      <c r="BE66" s="34">
        <f t="shared" si="5"/>
        <v>54.583333333333336</v>
      </c>
      <c r="BF66" s="34">
        <v>0.77500000000000002</v>
      </c>
      <c r="BG66" s="34">
        <v>0.84499999999999997</v>
      </c>
    </row>
    <row r="67" spans="57:59" x14ac:dyDescent="0.3">
      <c r="BE67" s="34">
        <f t="shared" si="5"/>
        <v>54.666666666666664</v>
      </c>
      <c r="BF67" s="34">
        <v>0.77800000000000002</v>
      </c>
      <c r="BG67" s="34">
        <v>0.84699999999999998</v>
      </c>
    </row>
    <row r="68" spans="57:59" x14ac:dyDescent="0.3">
      <c r="BE68" s="34">
        <f t="shared" si="5"/>
        <v>54.75</v>
      </c>
      <c r="BF68" s="34">
        <v>0.78100000000000003</v>
      </c>
      <c r="BG68" s="34">
        <v>0.85</v>
      </c>
    </row>
    <row r="69" spans="57:59" x14ac:dyDescent="0.3">
      <c r="BE69" s="34">
        <f t="shared" si="5"/>
        <v>54.833333333333336</v>
      </c>
      <c r="BF69" s="34">
        <v>0.78400000000000003</v>
      </c>
      <c r="BG69" s="34">
        <v>0.85199999999999998</v>
      </c>
    </row>
    <row r="70" spans="57:59" x14ac:dyDescent="0.3">
      <c r="BE70" s="34">
        <f t="shared" si="5"/>
        <v>54.916666666666664</v>
      </c>
      <c r="BF70" s="34">
        <v>0.78700000000000003</v>
      </c>
      <c r="BG70" s="34">
        <v>0.85399999999999998</v>
      </c>
    </row>
    <row r="71" spans="57:59" x14ac:dyDescent="0.3">
      <c r="BE71" s="34">
        <v>55</v>
      </c>
      <c r="BF71" s="34">
        <v>0.79</v>
      </c>
      <c r="BG71" s="34">
        <v>0.85599999999999998</v>
      </c>
    </row>
    <row r="72" spans="57:59" x14ac:dyDescent="0.3">
      <c r="BE72" s="34">
        <f>55+BC12</f>
        <v>55.083333333333336</v>
      </c>
      <c r="BF72" s="34">
        <v>0.79300000000000004</v>
      </c>
      <c r="BG72" s="34">
        <v>0.85799999999999998</v>
      </c>
    </row>
    <row r="73" spans="57:59" x14ac:dyDescent="0.3">
      <c r="BE73" s="34">
        <f t="shared" ref="BE73:BE82" si="6">55+BC13</f>
        <v>55.166666666666664</v>
      </c>
      <c r="BF73" s="34">
        <v>0.79600000000000004</v>
      </c>
      <c r="BG73" s="34">
        <v>0.86099999999999999</v>
      </c>
    </row>
    <row r="74" spans="57:59" x14ac:dyDescent="0.3">
      <c r="BE74" s="34">
        <f t="shared" si="6"/>
        <v>55.25</v>
      </c>
      <c r="BF74" s="34">
        <v>0.79900000000000004</v>
      </c>
      <c r="BG74" s="34">
        <v>0.86299999999999999</v>
      </c>
    </row>
    <row r="75" spans="57:59" x14ac:dyDescent="0.3">
      <c r="BE75" s="34">
        <f t="shared" si="6"/>
        <v>55.333333333333336</v>
      </c>
      <c r="BF75" s="34">
        <v>0.80200000000000005</v>
      </c>
      <c r="BG75" s="34">
        <v>0.86499999999999999</v>
      </c>
    </row>
    <row r="76" spans="57:59" x14ac:dyDescent="0.3">
      <c r="BE76" s="34">
        <f t="shared" si="6"/>
        <v>55.416666666666664</v>
      </c>
      <c r="BF76" s="34">
        <v>0.80500000000000005</v>
      </c>
      <c r="BG76" s="34">
        <v>0.86699999999999999</v>
      </c>
    </row>
    <row r="77" spans="57:59" x14ac:dyDescent="0.3">
      <c r="BE77" s="34">
        <f t="shared" si="6"/>
        <v>55.5</v>
      </c>
      <c r="BF77" s="34">
        <v>0.80800000000000005</v>
      </c>
      <c r="BG77" s="34">
        <v>0.87</v>
      </c>
    </row>
    <row r="78" spans="57:59" x14ac:dyDescent="0.3">
      <c r="BE78" s="34">
        <f t="shared" si="6"/>
        <v>55.583333333333336</v>
      </c>
      <c r="BF78" s="34">
        <v>0.81100000000000005</v>
      </c>
      <c r="BG78" s="34">
        <v>0.872</v>
      </c>
    </row>
    <row r="79" spans="57:59" x14ac:dyDescent="0.3">
      <c r="BE79" s="34">
        <f t="shared" si="6"/>
        <v>55.666666666666664</v>
      </c>
      <c r="BF79" s="34">
        <v>0.81399999999999995</v>
      </c>
      <c r="BG79" s="34">
        <v>0.874</v>
      </c>
    </row>
    <row r="80" spans="57:59" x14ac:dyDescent="0.3">
      <c r="BE80" s="34">
        <f t="shared" si="6"/>
        <v>55.75</v>
      </c>
      <c r="BF80" s="34">
        <v>0.81799999999999995</v>
      </c>
      <c r="BG80" s="34">
        <v>0.876</v>
      </c>
    </row>
    <row r="81" spans="57:59" x14ac:dyDescent="0.3">
      <c r="BE81" s="34">
        <f t="shared" si="6"/>
        <v>55.833333333333336</v>
      </c>
      <c r="BF81" s="34">
        <v>0.82099999999999995</v>
      </c>
      <c r="BG81" s="34">
        <v>0.879</v>
      </c>
    </row>
    <row r="82" spans="57:59" x14ac:dyDescent="0.3">
      <c r="BE82" s="34">
        <f t="shared" si="6"/>
        <v>55.916666666666664</v>
      </c>
      <c r="BF82" s="34">
        <v>0.82399999999999995</v>
      </c>
      <c r="BG82" s="34">
        <v>0.88100000000000001</v>
      </c>
    </row>
    <row r="83" spans="57:59" x14ac:dyDescent="0.3">
      <c r="BE83" s="34">
        <v>56</v>
      </c>
      <c r="BF83" s="34">
        <v>0.82699999999999996</v>
      </c>
      <c r="BG83" s="34">
        <v>0.88300000000000001</v>
      </c>
    </row>
    <row r="84" spans="57:59" x14ac:dyDescent="0.3">
      <c r="BE84" s="34">
        <f>56+BC12</f>
        <v>56.083333333333336</v>
      </c>
      <c r="BF84" s="34">
        <v>0.83</v>
      </c>
      <c r="BG84" s="34">
        <v>0.88500000000000001</v>
      </c>
    </row>
    <row r="85" spans="57:59" x14ac:dyDescent="0.3">
      <c r="BE85" s="34">
        <f t="shared" ref="BE85:BE94" si="7">56+BC13</f>
        <v>56.166666666666664</v>
      </c>
      <c r="BF85" s="34">
        <v>0.83399999999999996</v>
      </c>
      <c r="BG85" s="34">
        <v>0.88800000000000001</v>
      </c>
    </row>
    <row r="86" spans="57:59" x14ac:dyDescent="0.3">
      <c r="BE86" s="34">
        <f t="shared" si="7"/>
        <v>56.25</v>
      </c>
      <c r="BF86" s="34">
        <v>0.83699999999999997</v>
      </c>
      <c r="BG86" s="34">
        <v>0.89</v>
      </c>
    </row>
    <row r="87" spans="57:59" x14ac:dyDescent="0.3">
      <c r="BE87" s="34">
        <f t="shared" si="7"/>
        <v>56.333333333333336</v>
      </c>
      <c r="BF87" s="34">
        <v>0.84</v>
      </c>
      <c r="BG87" s="34">
        <v>0.89200000000000002</v>
      </c>
    </row>
    <row r="88" spans="57:59" x14ac:dyDescent="0.3">
      <c r="BE88" s="34">
        <f t="shared" si="7"/>
        <v>56.416666666666664</v>
      </c>
      <c r="BF88" s="34">
        <v>0.84299999999999997</v>
      </c>
      <c r="BG88" s="34">
        <v>0.89500000000000002</v>
      </c>
    </row>
    <row r="89" spans="57:59" x14ac:dyDescent="0.3">
      <c r="BE89" s="34">
        <f t="shared" si="7"/>
        <v>56.5</v>
      </c>
      <c r="BF89" s="34">
        <v>0.84699999999999998</v>
      </c>
      <c r="BG89" s="34">
        <v>0.89700000000000002</v>
      </c>
    </row>
    <row r="90" spans="57:59" x14ac:dyDescent="0.3">
      <c r="BE90" s="34">
        <f t="shared" si="7"/>
        <v>56.583333333333336</v>
      </c>
      <c r="BF90" s="34">
        <v>0.85</v>
      </c>
      <c r="BG90" s="34">
        <v>0.89900000000000002</v>
      </c>
    </row>
    <row r="91" spans="57:59" x14ac:dyDescent="0.3">
      <c r="BE91" s="34">
        <f t="shared" si="7"/>
        <v>56.666666666666664</v>
      </c>
      <c r="BF91" s="34">
        <v>0.85299999999999998</v>
      </c>
      <c r="BG91" s="34">
        <v>0.90200000000000002</v>
      </c>
    </row>
    <row r="92" spans="57:59" x14ac:dyDescent="0.3">
      <c r="BE92" s="34">
        <f t="shared" si="7"/>
        <v>56.75</v>
      </c>
      <c r="BF92" s="34">
        <v>0.85699999999999998</v>
      </c>
      <c r="BG92" s="34">
        <v>0.90400000000000003</v>
      </c>
    </row>
    <row r="93" spans="57:59" x14ac:dyDescent="0.3">
      <c r="BE93" s="34">
        <f t="shared" si="7"/>
        <v>56.833333333333336</v>
      </c>
      <c r="BF93" s="34">
        <v>0.86</v>
      </c>
      <c r="BG93" s="34">
        <v>0.90600000000000003</v>
      </c>
    </row>
    <row r="94" spans="57:59" x14ac:dyDescent="0.3">
      <c r="BE94" s="34">
        <f t="shared" si="7"/>
        <v>56.916666666666664</v>
      </c>
      <c r="BF94" s="34">
        <v>0.86299999999999999</v>
      </c>
      <c r="BG94" s="34">
        <v>0.90900000000000003</v>
      </c>
    </row>
    <row r="95" spans="57:59" x14ac:dyDescent="0.3">
      <c r="BE95" s="34">
        <v>57</v>
      </c>
      <c r="BF95" s="34">
        <v>0.86699999999999999</v>
      </c>
      <c r="BG95" s="34">
        <v>0.91100000000000003</v>
      </c>
    </row>
    <row r="96" spans="57:59" x14ac:dyDescent="0.3">
      <c r="BE96" s="34">
        <f>57+BC12</f>
        <v>57.083333333333336</v>
      </c>
      <c r="BF96" s="34">
        <v>0.87</v>
      </c>
      <c r="BG96" s="34">
        <v>0.91400000000000003</v>
      </c>
    </row>
    <row r="97" spans="57:59" x14ac:dyDescent="0.3">
      <c r="BE97" s="34">
        <f t="shared" ref="BE97:BE106" si="8">57+BC13</f>
        <v>57.166666666666664</v>
      </c>
      <c r="BF97" s="34">
        <v>0.874</v>
      </c>
      <c r="BG97" s="34">
        <v>0.91600000000000004</v>
      </c>
    </row>
    <row r="98" spans="57:59" x14ac:dyDescent="0.3">
      <c r="BE98" s="34">
        <f t="shared" si="8"/>
        <v>57.25</v>
      </c>
      <c r="BF98" s="34">
        <v>0.877</v>
      </c>
      <c r="BG98" s="34">
        <v>0.91800000000000004</v>
      </c>
    </row>
    <row r="99" spans="57:59" x14ac:dyDescent="0.3">
      <c r="BE99" s="34">
        <f t="shared" si="8"/>
        <v>57.333333333333336</v>
      </c>
      <c r="BF99" s="34">
        <v>0.88100000000000001</v>
      </c>
      <c r="BG99" s="34">
        <v>0.92100000000000004</v>
      </c>
    </row>
    <row r="100" spans="57:59" x14ac:dyDescent="0.3">
      <c r="BE100" s="34">
        <f t="shared" si="8"/>
        <v>57.416666666666664</v>
      </c>
      <c r="BF100" s="34">
        <v>0.88400000000000001</v>
      </c>
      <c r="BG100" s="34">
        <v>0.92300000000000004</v>
      </c>
    </row>
    <row r="101" spans="57:59" x14ac:dyDescent="0.3">
      <c r="BE101" s="34">
        <f t="shared" si="8"/>
        <v>57.5</v>
      </c>
      <c r="BF101" s="34">
        <v>0.88800000000000001</v>
      </c>
      <c r="BG101" s="34">
        <v>0.92600000000000005</v>
      </c>
    </row>
    <row r="102" spans="57:59" x14ac:dyDescent="0.3">
      <c r="BE102" s="34">
        <f t="shared" si="8"/>
        <v>57.583333333333336</v>
      </c>
      <c r="BF102" s="34">
        <v>0.89100000000000001</v>
      </c>
      <c r="BG102" s="34">
        <v>0.92800000000000005</v>
      </c>
    </row>
    <row r="103" spans="57:59" x14ac:dyDescent="0.3">
      <c r="BE103" s="34">
        <f t="shared" si="8"/>
        <v>57.666666666666664</v>
      </c>
      <c r="BF103" s="34">
        <v>0.89500000000000002</v>
      </c>
      <c r="BG103" s="34">
        <v>0.93</v>
      </c>
    </row>
    <row r="104" spans="57:59" x14ac:dyDescent="0.3">
      <c r="BE104" s="34">
        <f t="shared" si="8"/>
        <v>57.75</v>
      </c>
      <c r="BF104" s="34">
        <v>0.89800000000000002</v>
      </c>
      <c r="BG104" s="34">
        <v>0.93300000000000005</v>
      </c>
    </row>
    <row r="105" spans="57:59" x14ac:dyDescent="0.3">
      <c r="BE105" s="34">
        <f t="shared" si="8"/>
        <v>57.833333333333336</v>
      </c>
      <c r="BF105" s="34">
        <v>0.90200000000000002</v>
      </c>
      <c r="BG105" s="34">
        <v>0.93500000000000005</v>
      </c>
    </row>
    <row r="106" spans="57:59" x14ac:dyDescent="0.3">
      <c r="BE106" s="34">
        <f t="shared" si="8"/>
        <v>57.916666666666664</v>
      </c>
      <c r="BF106" s="34">
        <v>0.90500000000000003</v>
      </c>
      <c r="BG106" s="34">
        <v>0.93799999999999994</v>
      </c>
    </row>
    <row r="107" spans="57:59" x14ac:dyDescent="0.3">
      <c r="BE107" s="34">
        <v>58</v>
      </c>
      <c r="BF107" s="34">
        <v>0.90900000000000003</v>
      </c>
      <c r="BG107" s="34">
        <v>0.94</v>
      </c>
    </row>
    <row r="108" spans="57:59" x14ac:dyDescent="0.3">
      <c r="BE108" s="34">
        <f>58+BC12</f>
        <v>58.083333333333336</v>
      </c>
      <c r="BF108" s="34">
        <v>0.91300000000000003</v>
      </c>
      <c r="BG108" s="34">
        <v>0.94299999999999995</v>
      </c>
    </row>
    <row r="109" spans="57:59" x14ac:dyDescent="0.3">
      <c r="BE109" s="34">
        <f t="shared" ref="BE109:BE118" si="9">58+BC13</f>
        <v>58.166666666666664</v>
      </c>
      <c r="BF109" s="34">
        <v>0.91600000000000004</v>
      </c>
      <c r="BG109" s="34">
        <v>0.94499999999999995</v>
      </c>
    </row>
    <row r="110" spans="57:59" x14ac:dyDescent="0.3">
      <c r="BE110" s="34">
        <f t="shared" si="9"/>
        <v>58.25</v>
      </c>
      <c r="BF110" s="34">
        <v>0.92</v>
      </c>
      <c r="BG110" s="34">
        <v>0.94799999999999995</v>
      </c>
    </row>
    <row r="111" spans="57:59" x14ac:dyDescent="0.3">
      <c r="BE111" s="34">
        <f t="shared" si="9"/>
        <v>58.333333333333336</v>
      </c>
      <c r="BF111" s="34">
        <v>0.92400000000000004</v>
      </c>
      <c r="BG111" s="34">
        <v>0.95</v>
      </c>
    </row>
    <row r="112" spans="57:59" x14ac:dyDescent="0.3">
      <c r="BE112" s="34">
        <f t="shared" si="9"/>
        <v>58.416666666666664</v>
      </c>
      <c r="BF112" s="34">
        <v>0.92800000000000005</v>
      </c>
      <c r="BG112" s="34">
        <v>0.95299999999999996</v>
      </c>
    </row>
    <row r="113" spans="57:59" x14ac:dyDescent="0.3">
      <c r="BE113" s="34">
        <f t="shared" si="9"/>
        <v>58.5</v>
      </c>
      <c r="BF113" s="34">
        <v>0.93100000000000005</v>
      </c>
      <c r="BG113" s="34">
        <v>0.95499999999999996</v>
      </c>
    </row>
    <row r="114" spans="57:59" x14ac:dyDescent="0.3">
      <c r="BE114" s="34">
        <f t="shared" si="9"/>
        <v>58.583333333333336</v>
      </c>
      <c r="BF114" s="34">
        <v>0.93500000000000005</v>
      </c>
      <c r="BG114" s="34">
        <v>0.95799999999999996</v>
      </c>
    </row>
    <row r="115" spans="57:59" x14ac:dyDescent="0.3">
      <c r="BE115" s="34">
        <f t="shared" si="9"/>
        <v>58.666666666666664</v>
      </c>
      <c r="BF115" s="34">
        <v>0.93899999999999995</v>
      </c>
      <c r="BG115" s="34">
        <v>0.96</v>
      </c>
    </row>
    <row r="116" spans="57:59" x14ac:dyDescent="0.3">
      <c r="BE116" s="34">
        <f t="shared" si="9"/>
        <v>58.75</v>
      </c>
      <c r="BF116" s="34">
        <v>0.94299999999999995</v>
      </c>
      <c r="BG116" s="34">
        <v>0.96299999999999997</v>
      </c>
    </row>
    <row r="117" spans="57:59" x14ac:dyDescent="0.3">
      <c r="BE117" s="34">
        <f t="shared" si="9"/>
        <v>58.833333333333336</v>
      </c>
      <c r="BF117" s="34">
        <v>0.94599999999999995</v>
      </c>
      <c r="BG117" s="34">
        <v>0.96499999999999997</v>
      </c>
    </row>
    <row r="118" spans="57:59" x14ac:dyDescent="0.3">
      <c r="BE118" s="34">
        <f t="shared" si="9"/>
        <v>58.916666666666664</v>
      </c>
      <c r="BF118" s="34">
        <v>0.95</v>
      </c>
      <c r="BG118" s="34">
        <v>0.96799999999999997</v>
      </c>
    </row>
    <row r="119" spans="57:59" x14ac:dyDescent="0.3">
      <c r="BE119" s="34">
        <v>59</v>
      </c>
      <c r="BF119" s="34">
        <v>0.95399999999999996</v>
      </c>
      <c r="BG119" s="34">
        <v>0.97</v>
      </c>
    </row>
    <row r="120" spans="57:59" x14ac:dyDescent="0.3">
      <c r="BE120" s="34">
        <f>59+BC12</f>
        <v>59.083333333333336</v>
      </c>
      <c r="BF120" s="34">
        <v>0.95799999999999996</v>
      </c>
      <c r="BG120" s="34">
        <v>0.97299999999999998</v>
      </c>
    </row>
    <row r="121" spans="57:59" x14ac:dyDescent="0.3">
      <c r="BE121" s="34">
        <f t="shared" ref="BE121:BE130" si="10">59+BC13</f>
        <v>59.166666666666664</v>
      </c>
      <c r="BF121" s="34">
        <v>0.96199999999999997</v>
      </c>
      <c r="BG121" s="34">
        <v>0.97499999999999998</v>
      </c>
    </row>
    <row r="122" spans="57:59" x14ac:dyDescent="0.3">
      <c r="BE122" s="34">
        <f t="shared" si="10"/>
        <v>59.25</v>
      </c>
      <c r="BF122" s="34">
        <v>0.96599999999999997</v>
      </c>
      <c r="BG122" s="34">
        <v>0.97799999999999998</v>
      </c>
    </row>
    <row r="123" spans="57:59" x14ac:dyDescent="0.3">
      <c r="BE123" s="34">
        <f t="shared" si="10"/>
        <v>59.333333333333336</v>
      </c>
      <c r="BF123" s="34">
        <v>0.97</v>
      </c>
      <c r="BG123" s="34">
        <v>0.98099999999999998</v>
      </c>
    </row>
    <row r="124" spans="57:59" x14ac:dyDescent="0.3">
      <c r="BE124" s="34">
        <f t="shared" si="10"/>
        <v>59.416666666666664</v>
      </c>
      <c r="BF124" s="34">
        <v>0.97399999999999998</v>
      </c>
      <c r="BG124" s="34">
        <v>0.98299999999999998</v>
      </c>
    </row>
    <row r="125" spans="57:59" x14ac:dyDescent="0.3">
      <c r="BE125" s="34">
        <f t="shared" si="10"/>
        <v>59.5</v>
      </c>
      <c r="BF125" s="34">
        <v>0.97799999999999998</v>
      </c>
      <c r="BG125" s="34">
        <v>0.98599999999999999</v>
      </c>
    </row>
    <row r="126" spans="57:59" x14ac:dyDescent="0.3">
      <c r="BE126" s="34">
        <f t="shared" si="10"/>
        <v>59.583333333333336</v>
      </c>
      <c r="BF126" s="34">
        <v>0.98199999999999998</v>
      </c>
      <c r="BG126" s="34">
        <v>0.98799999999999999</v>
      </c>
    </row>
    <row r="127" spans="57:59" x14ac:dyDescent="0.3">
      <c r="BE127" s="34">
        <f t="shared" si="10"/>
        <v>59.666666666666664</v>
      </c>
      <c r="BF127" s="34">
        <v>0.98599999999999999</v>
      </c>
      <c r="BG127" s="34">
        <v>0.99099999999999999</v>
      </c>
    </row>
    <row r="128" spans="57:59" x14ac:dyDescent="0.3">
      <c r="BE128" s="34">
        <f t="shared" si="10"/>
        <v>59.75</v>
      </c>
      <c r="BF128" s="34">
        <v>0.99</v>
      </c>
      <c r="BG128" s="34">
        <v>0.99399999999999999</v>
      </c>
    </row>
    <row r="129" spans="57:59" x14ac:dyDescent="0.3">
      <c r="BE129" s="34">
        <f>59+BC21</f>
        <v>59.833333333333336</v>
      </c>
      <c r="BF129" s="34">
        <v>0.99399999999999999</v>
      </c>
      <c r="BG129" s="34">
        <v>0.996</v>
      </c>
    </row>
    <row r="130" spans="57:59" x14ac:dyDescent="0.3">
      <c r="BE130" s="34">
        <f t="shared" si="10"/>
        <v>59.916666666666664</v>
      </c>
      <c r="BF130" s="34">
        <v>0.998</v>
      </c>
      <c r="BG130" s="34">
        <v>0.999</v>
      </c>
    </row>
  </sheetData>
  <sheetProtection password="A1B2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1995 Calculator</vt:lpstr>
      <vt:lpstr>1995 VER Calculator</vt:lpstr>
      <vt:lpstr>Sheet3</vt:lpstr>
    </vt:vector>
  </TitlesOfParts>
  <Company>HSC_BSO_TS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johncoy</dc:creator>
  <cp:lastModifiedBy>John Coyle</cp:lastModifiedBy>
  <cp:lastPrinted>2013-08-07T13:11:53Z</cp:lastPrinted>
  <dcterms:created xsi:type="dcterms:W3CDTF">2013-07-17T10:48:05Z</dcterms:created>
  <dcterms:modified xsi:type="dcterms:W3CDTF">2018-04-27T11:23:06Z</dcterms:modified>
</cp:coreProperties>
</file>