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E72" lockStructure="1"/>
  <bookViews>
    <workbookView xWindow="-5010" yWindow="15" windowWidth="24915" windowHeight="12090"/>
  </bookViews>
  <sheets>
    <sheet name="1995 Protected Memb Calculator" sheetId="1" r:id="rId1"/>
    <sheet name="Sheet2" sheetId="2" state="hidden" r:id="rId2"/>
    <sheet name="Notes" sheetId="4" r:id="rId3"/>
  </sheets>
  <calcPr calcId="145621"/>
</workbook>
</file>

<file path=xl/calcChain.xml><?xml version="1.0" encoding="utf-8"?>
<calcChain xmlns="http://schemas.openxmlformats.org/spreadsheetml/2006/main">
  <c r="R59" i="1" l="1"/>
  <c r="AX16" i="1" l="1"/>
  <c r="AC11" i="1" s="1"/>
  <c r="AV16" i="1"/>
  <c r="P24" i="1"/>
  <c r="R24" i="1"/>
  <c r="S12" i="1" s="1"/>
  <c r="AB11" i="1" l="1"/>
  <c r="S24" i="1"/>
  <c r="T12" i="1" s="1"/>
  <c r="W12" i="1" s="1"/>
  <c r="W13" i="1" s="1"/>
  <c r="V16" i="1" s="1"/>
  <c r="V18" i="1" s="1"/>
  <c r="X18" i="1" s="1"/>
  <c r="E36" i="1" s="1"/>
  <c r="X16" i="1" l="1"/>
  <c r="E34" i="1" s="1"/>
  <c r="L34" i="1" s="1"/>
  <c r="R46" i="1" l="1"/>
  <c r="E46" i="1" l="1"/>
  <c r="G54" i="1"/>
  <c r="E44" i="1"/>
  <c r="L44" i="1" s="1"/>
  <c r="E58" i="1" l="1"/>
  <c r="E56" i="1"/>
  <c r="L56" i="1" l="1"/>
</calcChain>
</file>

<file path=xl/sharedStrings.xml><?xml version="1.0" encoding="utf-8"?>
<sst xmlns="http://schemas.openxmlformats.org/spreadsheetml/2006/main" count="74" uniqueCount="66">
  <si>
    <t>Please read these notes before using this calculator.</t>
  </si>
  <si>
    <t>Years</t>
  </si>
  <si>
    <t>Days</t>
  </si>
  <si>
    <t>For example 29/328 = 29 years 328 days</t>
  </si>
  <si>
    <t>Enter the percentage hours you work per week</t>
  </si>
  <si>
    <t>If you work Full Time enter 100%</t>
  </si>
  <si>
    <t>If you work part Time calculate the percentage using the following formula</t>
  </si>
  <si>
    <t>18.75 / 37.5 x 100 = 50%</t>
  </si>
  <si>
    <t>Enter Your Proposed Retirement Date (dd/mm/yyyy)</t>
  </si>
  <si>
    <t>Are you a special class nurse or Mental Health Officer with a retirement age of 55</t>
  </si>
  <si>
    <t>yes</t>
  </si>
  <si>
    <t>no</t>
  </si>
  <si>
    <t>Months</t>
  </si>
  <si>
    <t>Reduction Factor Pension</t>
  </si>
  <si>
    <t>Reduction Factor Lump Sum</t>
  </si>
  <si>
    <t>Month Decimal</t>
  </si>
  <si>
    <t>Age Decimal</t>
  </si>
  <si>
    <t xml:space="preserve">total </t>
  </si>
  <si>
    <t>years</t>
  </si>
  <si>
    <t>days</t>
  </si>
  <si>
    <t>days converted</t>
  </si>
  <si>
    <t>total</t>
  </si>
  <si>
    <t xml:space="preserve">Projected Pension = </t>
  </si>
  <si>
    <t>Projected Lump Sum =</t>
  </si>
  <si>
    <t xml:space="preserve">How much additional Lump Sum do you want </t>
  </si>
  <si>
    <t>Enter your age in years and months at your proposed retirement date</t>
  </si>
  <si>
    <t>LTA Used</t>
  </si>
  <si>
    <t>HSC Pension Scheme Calculator for 1995 Protected Members</t>
  </si>
  <si>
    <t>Option 1. Assuming Standard Pension and Lump Sum</t>
  </si>
  <si>
    <t>Option 2. Assuming Maximum Lump Sum and Reduced Pension</t>
  </si>
  <si>
    <t>Option 3. Personal Choice of additional Lump Sum and Reduced Pension</t>
  </si>
  <si>
    <t xml:space="preserve">The additional lump sum plus standard lump sum cannot </t>
  </si>
  <si>
    <t>exceed the maximum Lump Sum displayed in Option 2</t>
  </si>
  <si>
    <t xml:space="preserve">This information can be found on your Annual Benefits Statement at https://mypension.hscni.net/  </t>
  </si>
  <si>
    <t>If you wish to seek financial advice, please contact an authorised independent financial adviser. The results above are not to be considered as financial advice.  HSC Pension Service  does not accept responsibility for the accuracy of results produced.</t>
  </si>
  <si>
    <t>If future experience differs from the assumptions used, the pension you will receive at retirement will be different from those shown.</t>
  </si>
  <si>
    <t>Allowing for promotional salary increases would increase the projected benefits.</t>
  </si>
  <si>
    <t>The calculator uses factors currently in effect. These factors are reviewed periodically. When you actually retire, the scheme factors in force at the time will be used, if appropriate. This may produce different results, other things being equal, to those illustrated here.</t>
  </si>
  <si>
    <t>The results shown are estimated, using a given set of assumptions.  Using different assumptions in the calculations could produce different results.</t>
  </si>
  <si>
    <t>The results produced are not a formal statement of your entitlements.</t>
  </si>
  <si>
    <t>Warnings</t>
  </si>
  <si>
    <t>Your scheme provides survivor benefits payable in the event of your death. These are not shown here. See your Scheme/Survivors guide or Annual Benefit Statement for details.</t>
  </si>
  <si>
    <t>The illustrations do not allow for taxation. Your benefits will be subject to the various tax rates and limits in force when you retire. Further information on taxation is available on the HMRC website. You may wish to seek specialist advice if you think you could be affected.</t>
  </si>
  <si>
    <t>The calculator does not show pension from other sources, for example the state pension or other private arrangements you may have.</t>
  </si>
  <si>
    <t xml:space="preserve">If you are a special class officer in the 1995 section,  you may be entitled to retire at age 55. </t>
  </si>
  <si>
    <t>It is assumed that you will remain in active service until your selected retirement date, and that you will retire on normal terms (i.e. you are not retiring on the grounds of ill-health).</t>
  </si>
  <si>
    <t xml:space="preserve">This calculator is solely for guidance purposes and is an estimate only. It is not intended to provide you with financial advice. If you require financial advice, you should contact an independent financial adviser. </t>
  </si>
  <si>
    <t>Understanding the Results (Notes and Assumptions)</t>
  </si>
  <si>
    <t>Scroll down to see the  estimated values of benefits based on 3 different options</t>
  </si>
  <si>
    <t>This calculator only applies to the HSC Pension Scheme in Northern Ireland</t>
  </si>
  <si>
    <t>(Hours worked / full time hours) x 100</t>
  </si>
  <si>
    <t>1995 Section Protected  Member Calculator Notes</t>
  </si>
  <si>
    <t>The results for 1995 section benefits of the HSC Pension Scheme shows the amount of your projected pension at retirement based on your projected pensionable service &amp; pay at that date.</t>
  </si>
  <si>
    <t>When you retire you may be able to choose to convert some of your pension to receive an additional lump sum. This is known as Commutation. The Results Sections (1) show  the standard value of benefits without commutation, (2) commuting your pension to maximise the lump sum, and (3) your personal choice of how much additional lump sum you wish to receive.</t>
  </si>
  <si>
    <t>The amount of pension you may receive depends on when you retire and exact pensionable pay &amp; pensionable service at that date</t>
  </si>
  <si>
    <t>The results do not include any money purchase Additional Voluntary Contributions (AVCs) benefits, added pension that you may have purchased, pension debits (e.g. pension sharing order, scheme pays election) or other special arrangements within the schemes.</t>
  </si>
  <si>
    <t>Enter your Estimated Pensionable Earnings at Retirement Date (full time equivalent if you work Part Time)</t>
  </si>
  <si>
    <t>For Example Member works 18.75 hours, Full time hours are 37.5</t>
  </si>
  <si>
    <t>The calculator cannot take account of different working patterns, i.e. increasing or decreasing hours worked.</t>
  </si>
  <si>
    <t>This calculator will provide an illustration of your pension at a chosen retirement age.</t>
  </si>
  <si>
    <t>The results shown are only estimates, based on the information you input and other assumptions.</t>
  </si>
  <si>
    <t>Please read the information on the Notes Tab at the bottom of this screen for further details and limitations on the results produced</t>
  </si>
  <si>
    <t xml:space="preserve">This calculator is for guidance purposes only and is an estimate only. It is not intended to provide you with financial advice. </t>
  </si>
  <si>
    <t>If you require financial advice, you should contact an independent financial adviser.</t>
  </si>
  <si>
    <t>To use this calculator you must know your pensionable service at 31/03/2020</t>
  </si>
  <si>
    <t xml:space="preserve">Enter Your  Pensionable Service as displayed on your 2020 Annual Benefit Statement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</si>
</sst>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dd/mm/yyyy;@"/>
    <numFmt numFmtId="165" formatCode="&quot;£&quot;#,##0.00"/>
    <numFmt numFmtId="166" formatCode="0.000"/>
  </numFmts>
  <fonts count="16" x14ac:knownFonts="1">
    <font>
      <sz val="11"/>
      <color theme="1"/>
      <name val="Calibri"/>
      <family val="2"/>
      <scheme val="minor"/>
    </font>
    <font>
      <sz val="10"/>
      <name val="Arial"/>
    </font>
    <font>
      <sz val="10"/>
      <name val="Arial"/>
      <family val="2"/>
    </font>
    <font>
      <u/>
      <sz val="11"/>
      <color theme="10"/>
      <name val="Calibri"/>
      <family val="2"/>
      <scheme val="minor"/>
    </font>
    <font>
      <sz val="14"/>
      <color theme="1"/>
      <name val="Calibri"/>
      <family val="2"/>
      <scheme val="minor"/>
    </font>
    <font>
      <sz val="16"/>
      <color theme="1"/>
      <name val="Calibri"/>
      <family val="2"/>
      <scheme val="minor"/>
    </font>
    <font>
      <b/>
      <sz val="16"/>
      <color theme="1"/>
      <name val="Calibri"/>
      <family val="2"/>
      <scheme val="minor"/>
    </font>
    <font>
      <sz val="16"/>
      <color rgb="FFFF0000"/>
      <name val="Calibri"/>
      <family val="2"/>
      <scheme val="minor"/>
    </font>
    <font>
      <b/>
      <sz val="14"/>
      <color theme="1"/>
      <name val="Calibri"/>
      <family val="2"/>
      <scheme val="minor"/>
    </font>
    <font>
      <sz val="10"/>
      <color rgb="FF000000"/>
      <name val="Arial"/>
      <family val="2"/>
    </font>
    <font>
      <b/>
      <sz val="11"/>
      <color theme="1"/>
      <name val="Calibri"/>
      <family val="2"/>
      <scheme val="minor"/>
    </font>
    <font>
      <b/>
      <sz val="16"/>
      <color rgb="FFFF0000"/>
      <name val="Calibri"/>
      <family val="2"/>
      <scheme val="minor"/>
    </font>
    <font>
      <b/>
      <sz val="18"/>
      <color theme="1"/>
      <name val="Calibri"/>
      <family val="2"/>
      <scheme val="minor"/>
    </font>
    <font>
      <sz val="18"/>
      <color theme="1"/>
      <name val="Calibri"/>
      <family val="2"/>
      <scheme val="minor"/>
    </font>
    <font>
      <b/>
      <sz val="16"/>
      <name val="Calibri"/>
      <family val="2"/>
      <scheme val="minor"/>
    </font>
    <font>
      <sz val="11"/>
      <color rgb="FF000000"/>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00B050"/>
        <bgColor indexed="64"/>
      </patternFill>
    </fill>
    <fill>
      <patternFill patternType="solid">
        <fgColor theme="6" tint="0.79998168889431442"/>
        <bgColor indexed="64"/>
      </patternFill>
    </fill>
  </fills>
  <borders count="11">
    <border>
      <left/>
      <right/>
      <top/>
      <bottom/>
      <diagonal/>
    </border>
    <border>
      <left/>
      <right style="thin">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auto="1"/>
      </left>
      <right style="thick">
        <color auto="1"/>
      </right>
      <top style="thick">
        <color auto="1"/>
      </top>
      <bottom style="thick">
        <color auto="1"/>
      </bottom>
      <diagonal/>
    </border>
  </borders>
  <cellStyleXfs count="11">
    <xf numFmtId="0" fontId="0" fillId="0" borderId="0"/>
    <xf numFmtId="0" fontId="1"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3" fillId="0" borderId="0" applyNumberFormat="0" applyFill="0" applyBorder="0" applyAlignment="0" applyProtection="0"/>
    <xf numFmtId="0" fontId="2" fillId="0" borderId="0"/>
  </cellStyleXfs>
  <cellXfs count="65">
    <xf numFmtId="0" fontId="0" fillId="0" borderId="0" xfId="0"/>
    <xf numFmtId="0" fontId="0" fillId="2" borderId="0" xfId="0" applyFill="1" applyProtection="1">
      <protection hidden="1"/>
    </xf>
    <xf numFmtId="0" fontId="4" fillId="2" borderId="3" xfId="0" applyFont="1" applyFill="1" applyBorder="1" applyProtection="1">
      <protection hidden="1"/>
    </xf>
    <xf numFmtId="0" fontId="4" fillId="2" borderId="4" xfId="0" applyFont="1" applyFill="1" applyBorder="1" applyProtection="1">
      <protection hidden="1"/>
    </xf>
    <xf numFmtId="0" fontId="0" fillId="0" borderId="0" xfId="0" applyProtection="1">
      <protection hidden="1"/>
    </xf>
    <xf numFmtId="14" fontId="0" fillId="2" borderId="1" xfId="0" applyNumberFormat="1" applyFill="1" applyBorder="1" applyProtection="1">
      <protection hidden="1"/>
    </xf>
    <xf numFmtId="2" fontId="0" fillId="2" borderId="0" xfId="0" applyNumberFormat="1" applyFill="1" applyProtection="1">
      <protection hidden="1"/>
    </xf>
    <xf numFmtId="0" fontId="5" fillId="2" borderId="3" xfId="0" applyFont="1" applyFill="1" applyBorder="1" applyProtection="1">
      <protection hidden="1"/>
    </xf>
    <xf numFmtId="0" fontId="0" fillId="2" borderId="3" xfId="0" applyFill="1" applyBorder="1" applyProtection="1">
      <protection hidden="1"/>
    </xf>
    <xf numFmtId="0" fontId="0" fillId="2" borderId="4" xfId="0" applyFill="1" applyBorder="1" applyProtection="1">
      <protection hidden="1"/>
    </xf>
    <xf numFmtId="0" fontId="5" fillId="2" borderId="5" xfId="0" applyFont="1" applyFill="1" applyBorder="1" applyProtection="1">
      <protection hidden="1"/>
    </xf>
    <xf numFmtId="0" fontId="5" fillId="2" borderId="0" xfId="0" applyFont="1" applyFill="1" applyBorder="1" applyProtection="1">
      <protection hidden="1"/>
    </xf>
    <xf numFmtId="0" fontId="0" fillId="2" borderId="0" xfId="0" applyFill="1" applyBorder="1" applyProtection="1">
      <protection hidden="1"/>
    </xf>
    <xf numFmtId="0" fontId="0" fillId="2" borderId="6" xfId="0" applyFill="1" applyBorder="1" applyProtection="1">
      <protection hidden="1"/>
    </xf>
    <xf numFmtId="0" fontId="6" fillId="2" borderId="5" xfId="0" applyFont="1" applyFill="1" applyBorder="1" applyProtection="1">
      <protection hidden="1"/>
    </xf>
    <xf numFmtId="0" fontId="6" fillId="2" borderId="0" xfId="0" applyFont="1" applyFill="1" applyBorder="1" applyProtection="1">
      <protection hidden="1"/>
    </xf>
    <xf numFmtId="0" fontId="0" fillId="2" borderId="5" xfId="0" applyFill="1" applyBorder="1" applyProtection="1">
      <protection hidden="1"/>
    </xf>
    <xf numFmtId="0" fontId="0" fillId="2" borderId="7" xfId="0" applyFill="1" applyBorder="1" applyProtection="1">
      <protection hidden="1"/>
    </xf>
    <xf numFmtId="0" fontId="0" fillId="2" borderId="8" xfId="0" applyFill="1" applyBorder="1" applyProtection="1">
      <protection hidden="1"/>
    </xf>
    <xf numFmtId="0" fontId="0" fillId="2" borderId="9" xfId="0" applyFill="1" applyBorder="1" applyProtection="1">
      <protection hidden="1"/>
    </xf>
    <xf numFmtId="0" fontId="0" fillId="2" borderId="2" xfId="0" applyFill="1" applyBorder="1" applyProtection="1">
      <protection hidden="1"/>
    </xf>
    <xf numFmtId="0" fontId="5" fillId="2" borderId="6" xfId="0" applyFont="1" applyFill="1" applyBorder="1" applyProtection="1">
      <protection hidden="1"/>
    </xf>
    <xf numFmtId="165" fontId="0" fillId="0" borderId="0" xfId="0" applyNumberFormat="1" applyProtection="1">
      <protection hidden="1"/>
    </xf>
    <xf numFmtId="0" fontId="7" fillId="2" borderId="0" xfId="0" applyFont="1" applyFill="1" applyBorder="1" applyProtection="1">
      <protection hidden="1"/>
    </xf>
    <xf numFmtId="0" fontId="5" fillId="2" borderId="7" xfId="0" applyFont="1" applyFill="1" applyBorder="1" applyProtection="1">
      <protection hidden="1"/>
    </xf>
    <xf numFmtId="0" fontId="5" fillId="2" borderId="8" xfId="0" applyFont="1" applyFill="1" applyBorder="1" applyProtection="1">
      <protection hidden="1"/>
    </xf>
    <xf numFmtId="0" fontId="5" fillId="2" borderId="9" xfId="0" applyFont="1" applyFill="1" applyBorder="1" applyProtection="1">
      <protection hidden="1"/>
    </xf>
    <xf numFmtId="0" fontId="0" fillId="3" borderId="0" xfId="0" applyFill="1" applyProtection="1">
      <protection hidden="1"/>
    </xf>
    <xf numFmtId="166" fontId="0" fillId="2" borderId="0" xfId="0" applyNumberFormat="1" applyFill="1" applyProtection="1">
      <protection hidden="1"/>
    </xf>
    <xf numFmtId="0" fontId="7" fillId="0" borderId="0" xfId="0" applyFont="1" applyFill="1" applyBorder="1" applyProtection="1">
      <protection hidden="1"/>
    </xf>
    <xf numFmtId="166" fontId="9" fillId="0" borderId="0" xfId="10" applyNumberFormat="1" applyFont="1" applyFill="1" applyProtection="1">
      <protection hidden="1"/>
    </xf>
    <xf numFmtId="0" fontId="8" fillId="2" borderId="0" xfId="0" applyFont="1" applyFill="1" applyBorder="1" applyProtection="1">
      <protection hidden="1"/>
    </xf>
    <xf numFmtId="165" fontId="6" fillId="3" borderId="10" xfId="0" applyNumberFormat="1" applyFont="1" applyFill="1" applyBorder="1" applyProtection="1">
      <protection locked="0" hidden="1"/>
    </xf>
    <xf numFmtId="0" fontId="11" fillId="2" borderId="0" xfId="0" applyFont="1" applyFill="1" applyBorder="1" applyProtection="1">
      <protection hidden="1"/>
    </xf>
    <xf numFmtId="165" fontId="6" fillId="4" borderId="10" xfId="0" applyNumberFormat="1" applyFont="1" applyFill="1" applyBorder="1" applyProtection="1">
      <protection hidden="1"/>
    </xf>
    <xf numFmtId="0" fontId="10" fillId="2" borderId="0" xfId="0" applyFont="1" applyFill="1" applyBorder="1" applyProtection="1">
      <protection hidden="1"/>
    </xf>
    <xf numFmtId="0" fontId="10" fillId="2" borderId="8" xfId="0" applyFont="1" applyFill="1" applyBorder="1" applyProtection="1">
      <protection hidden="1"/>
    </xf>
    <xf numFmtId="0" fontId="10" fillId="2" borderId="3" xfId="0" applyFont="1" applyFill="1" applyBorder="1" applyProtection="1">
      <protection hidden="1"/>
    </xf>
    <xf numFmtId="165" fontId="8" fillId="4" borderId="10" xfId="0" applyNumberFormat="1" applyFont="1" applyFill="1" applyBorder="1" applyProtection="1">
      <protection hidden="1"/>
    </xf>
    <xf numFmtId="0" fontId="0" fillId="0" borderId="0" xfId="0" applyAlignment="1" applyProtection="1">
      <alignment wrapText="1"/>
      <protection hidden="1"/>
    </xf>
    <xf numFmtId="0" fontId="10" fillId="0" borderId="0" xfId="0" applyFont="1" applyAlignment="1" applyProtection="1">
      <alignment wrapText="1"/>
      <protection hidden="1"/>
    </xf>
    <xf numFmtId="0" fontId="8" fillId="0" borderId="0" xfId="0" applyFont="1" applyAlignment="1" applyProtection="1">
      <alignment wrapText="1"/>
      <protection hidden="1"/>
    </xf>
    <xf numFmtId="0" fontId="6" fillId="0" borderId="0" xfId="0" applyFont="1" applyAlignment="1" applyProtection="1">
      <alignment wrapText="1"/>
      <protection hidden="1"/>
    </xf>
    <xf numFmtId="0" fontId="6" fillId="3" borderId="10" xfId="0" applyFont="1" applyFill="1" applyBorder="1" applyProtection="1">
      <protection locked="0" hidden="1"/>
    </xf>
    <xf numFmtId="0" fontId="5" fillId="2" borderId="2" xfId="0" applyFont="1" applyFill="1" applyBorder="1" applyProtection="1">
      <protection hidden="1"/>
    </xf>
    <xf numFmtId="0" fontId="12" fillId="2" borderId="2" xfId="0" applyFont="1" applyFill="1" applyBorder="1" applyProtection="1">
      <protection hidden="1"/>
    </xf>
    <xf numFmtId="0" fontId="12" fillId="2" borderId="3" xfId="0" applyFont="1" applyFill="1" applyBorder="1" applyProtection="1">
      <protection hidden="1"/>
    </xf>
    <xf numFmtId="0" fontId="13" fillId="2" borderId="3" xfId="0" applyFont="1" applyFill="1" applyBorder="1" applyProtection="1">
      <protection hidden="1"/>
    </xf>
    <xf numFmtId="0" fontId="11" fillId="2" borderId="5" xfId="0" applyFont="1" applyFill="1" applyBorder="1" applyProtection="1">
      <protection hidden="1"/>
    </xf>
    <xf numFmtId="10" fontId="6" fillId="3" borderId="10" xfId="0" applyNumberFormat="1" applyFont="1" applyFill="1" applyBorder="1" applyProtection="1">
      <protection locked="0" hidden="1"/>
    </xf>
    <xf numFmtId="14" fontId="6" fillId="3" borderId="10" xfId="0" applyNumberFormat="1" applyFont="1" applyFill="1" applyBorder="1" applyProtection="1">
      <protection locked="0" hidden="1"/>
    </xf>
    <xf numFmtId="0" fontId="5" fillId="0" borderId="6" xfId="0" applyFont="1" applyBorder="1" applyProtection="1">
      <protection hidden="1"/>
    </xf>
    <xf numFmtId="0" fontId="0" fillId="5" borderId="0" xfId="0" applyFill="1" applyProtection="1">
      <protection hidden="1"/>
    </xf>
    <xf numFmtId="166" fontId="9" fillId="5" borderId="0" xfId="10" applyNumberFormat="1" applyFont="1" applyFill="1" applyProtection="1">
      <protection hidden="1"/>
    </xf>
    <xf numFmtId="0" fontId="6" fillId="2" borderId="0" xfId="0" applyFont="1" applyFill="1" applyBorder="1" applyAlignment="1" applyProtection="1">
      <alignment horizontal="right"/>
      <protection hidden="1"/>
    </xf>
    <xf numFmtId="49" fontId="6" fillId="2" borderId="5" xfId="0" applyNumberFormat="1" applyFont="1" applyFill="1" applyBorder="1" applyProtection="1">
      <protection hidden="1"/>
    </xf>
    <xf numFmtId="0" fontId="6" fillId="2" borderId="7" xfId="0" applyFont="1" applyFill="1" applyBorder="1" applyProtection="1">
      <protection hidden="1"/>
    </xf>
    <xf numFmtId="0" fontId="6" fillId="2" borderId="8" xfId="0" applyFont="1" applyFill="1" applyBorder="1" applyProtection="1">
      <protection hidden="1"/>
    </xf>
    <xf numFmtId="10" fontId="8" fillId="4" borderId="10" xfId="0" applyNumberFormat="1" applyFont="1" applyFill="1" applyBorder="1" applyProtection="1">
      <protection hidden="1"/>
    </xf>
    <xf numFmtId="0" fontId="15" fillId="0" borderId="0" xfId="0" applyFont="1" applyAlignment="1">
      <alignment vertical="center"/>
    </xf>
    <xf numFmtId="0" fontId="14" fillId="2" borderId="5" xfId="1" quotePrefix="1" applyFont="1" applyFill="1" applyBorder="1" applyAlignment="1" applyProtection="1">
      <alignment horizontal="left" vertical="center" wrapText="1"/>
      <protection hidden="1"/>
    </xf>
    <xf numFmtId="0" fontId="14" fillId="2" borderId="0" xfId="1" quotePrefix="1" applyFont="1" applyFill="1" applyBorder="1" applyAlignment="1" applyProtection="1">
      <alignment horizontal="left" vertical="center" wrapText="1"/>
      <protection hidden="1"/>
    </xf>
    <xf numFmtId="164" fontId="14" fillId="2" borderId="5" xfId="1" quotePrefix="1" applyNumberFormat="1" applyFont="1" applyFill="1" applyBorder="1" applyAlignment="1" applyProtection="1">
      <alignment wrapText="1"/>
      <protection hidden="1"/>
    </xf>
    <xf numFmtId="164" fontId="14" fillId="2" borderId="0" xfId="1" quotePrefix="1" applyNumberFormat="1" applyFont="1" applyFill="1" applyBorder="1" applyAlignment="1" applyProtection="1">
      <alignment wrapText="1"/>
      <protection hidden="1"/>
    </xf>
    <xf numFmtId="164" fontId="14" fillId="2" borderId="0" xfId="1" applyNumberFormat="1" applyFont="1" applyFill="1" applyBorder="1" applyAlignment="1" applyProtection="1">
      <alignment wrapText="1"/>
      <protection hidden="1"/>
    </xf>
  </cellXfs>
  <cellStyles count="11">
    <cellStyle name="Comma 2" xfId="6"/>
    <cellStyle name="Comma 3" xfId="2"/>
    <cellStyle name="Currency 2" xfId="7"/>
    <cellStyle name="Currency 3" xfId="3"/>
    <cellStyle name="Hyperlink 2" xfId="9"/>
    <cellStyle name="Normal" xfId="0" builtinId="0"/>
    <cellStyle name="Normal 2" xfId="5"/>
    <cellStyle name="Normal 2 2" xfId="10"/>
    <cellStyle name="Normal 3" xfId="1"/>
    <cellStyle name="Percent 2" xfId="8"/>
    <cellStyle name="Percent 3" xfId="4"/>
  </cellStyles>
  <dxfs count="24">
    <dxf>
      <fill>
        <patternFill>
          <bgColor rgb="FF00B050"/>
        </patternFill>
      </fill>
    </dxf>
    <dxf>
      <fill>
        <patternFill>
          <bgColor rgb="FFFFC000"/>
        </patternFill>
      </fill>
    </dxf>
    <dxf>
      <fill>
        <patternFill>
          <bgColor rgb="FFFFC7CE"/>
        </patternFill>
      </fill>
    </dxf>
    <dxf>
      <fill>
        <patternFill>
          <bgColor rgb="FFFF0000"/>
        </patternFill>
      </fill>
    </dxf>
    <dxf>
      <fill>
        <patternFill>
          <bgColor rgb="FF00B050"/>
        </patternFill>
      </fill>
    </dxf>
    <dxf>
      <fill>
        <patternFill>
          <bgColor rgb="FFFFC000"/>
        </patternFill>
      </fill>
    </dxf>
    <dxf>
      <fill>
        <patternFill>
          <bgColor rgb="FFFFC7CE"/>
        </patternFill>
      </fill>
    </dxf>
    <dxf>
      <fill>
        <patternFill>
          <bgColor rgb="FFFF0000"/>
        </patternFill>
      </fill>
    </dxf>
    <dxf>
      <fill>
        <patternFill>
          <bgColor rgb="FF00B050"/>
        </patternFill>
      </fill>
    </dxf>
    <dxf>
      <fill>
        <patternFill>
          <bgColor rgb="FFFFC000"/>
        </patternFill>
      </fill>
    </dxf>
    <dxf>
      <fill>
        <patternFill>
          <bgColor rgb="FFFFC7CE"/>
        </patternFill>
      </fill>
    </dxf>
    <dxf>
      <fill>
        <patternFill>
          <bgColor rgb="FFFF0000"/>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131"/>
  <sheetViews>
    <sheetView tabSelected="1" zoomScaleNormal="100" workbookViewId="0">
      <selection activeCell="J2" sqref="J2"/>
    </sheetView>
  </sheetViews>
  <sheetFormatPr defaultRowHeight="15" x14ac:dyDescent="0.25"/>
  <cols>
    <col min="1" max="1" width="5.7109375" style="52" customWidth="1"/>
    <col min="2" max="2" width="10.7109375" style="4" bestFit="1" customWidth="1"/>
    <col min="3" max="3" width="20.7109375" style="4" customWidth="1"/>
    <col min="4" max="4" width="11.28515625" style="4" customWidth="1"/>
    <col min="5" max="5" width="23.42578125" style="4" customWidth="1"/>
    <col min="6" max="6" width="9.140625" style="4"/>
    <col min="7" max="7" width="24.140625" style="4" customWidth="1"/>
    <col min="8" max="9" width="9.140625" style="4"/>
    <col min="10" max="10" width="17" style="4" customWidth="1"/>
    <col min="11" max="11" width="9.140625" style="4"/>
    <col min="12" max="12" width="19.140625" style="4" customWidth="1"/>
    <col min="13" max="13" width="19.85546875" style="4" customWidth="1"/>
    <col min="14" max="14" width="13.5703125" style="4" customWidth="1"/>
    <col min="15" max="15" width="22.42578125" style="4" customWidth="1"/>
    <col min="16" max="16" width="10.85546875" style="1" hidden="1" customWidth="1"/>
    <col min="17" max="17" width="10.5703125" style="4" hidden="1" customWidth="1"/>
    <col min="18" max="18" width="10.140625" style="4" hidden="1" customWidth="1"/>
    <col min="19" max="19" width="8.140625" style="4" hidden="1" customWidth="1"/>
    <col min="20" max="20" width="9" style="4" hidden="1" customWidth="1"/>
    <col min="21" max="21" width="9.140625" style="4" hidden="1" customWidth="1"/>
    <col min="22" max="22" width="8.28515625" style="4" hidden="1" customWidth="1"/>
    <col min="23" max="23" width="8.42578125" style="4" hidden="1" customWidth="1"/>
    <col min="24" max="24" width="9.5703125" style="4" hidden="1" customWidth="1"/>
    <col min="25" max="25" width="8.5703125" style="4" hidden="1" customWidth="1"/>
    <col min="26" max="26" width="8.85546875" style="4" hidden="1" customWidth="1"/>
    <col min="27" max="27" width="8.5703125" style="4" hidden="1" customWidth="1"/>
    <col min="28" max="28" width="10.5703125" style="4" hidden="1" customWidth="1"/>
    <col min="29" max="29" width="11.5703125" style="4" hidden="1" customWidth="1"/>
    <col min="30" max="30" width="8.42578125" style="4" hidden="1" customWidth="1"/>
    <col min="31" max="31" width="10.5703125" style="4" hidden="1" customWidth="1"/>
    <col min="32" max="32" width="8.7109375" style="4" hidden="1" customWidth="1"/>
    <col min="33" max="33" width="8.5703125" style="4" hidden="1" customWidth="1"/>
    <col min="34" max="34" width="11.140625" style="4" hidden="1" customWidth="1"/>
    <col min="35" max="35" width="0.140625" style="1" hidden="1" customWidth="1"/>
    <col min="36" max="36" width="5.85546875" style="1" hidden="1" customWidth="1"/>
    <col min="37" max="37" width="8.85546875" style="1" hidden="1" customWidth="1"/>
    <col min="38" max="38" width="8.5703125" style="1" hidden="1" customWidth="1"/>
    <col min="39" max="39" width="7.5703125" style="1" hidden="1" customWidth="1"/>
    <col min="40" max="40" width="8.85546875" style="1" hidden="1" customWidth="1"/>
    <col min="41" max="41" width="6.42578125" style="1" hidden="1" customWidth="1"/>
    <col min="42" max="42" width="9" style="1" hidden="1" customWidth="1"/>
    <col min="43" max="43" width="8.5703125" style="1" hidden="1" customWidth="1"/>
    <col min="44" max="45" width="5.28515625" style="1" hidden="1" customWidth="1"/>
    <col min="46" max="46" width="10.85546875" style="1" hidden="1" customWidth="1"/>
    <col min="47" max="47" width="11" style="1" hidden="1" customWidth="1"/>
    <col min="48" max="49" width="12.5703125" style="1" hidden="1" customWidth="1"/>
    <col min="50" max="50" width="12.28515625" style="1" hidden="1" customWidth="1"/>
    <col min="51" max="51" width="13.7109375" style="1" hidden="1" customWidth="1"/>
    <col min="52" max="52" width="14.5703125" style="1" hidden="1" customWidth="1"/>
    <col min="53" max="53" width="10.5703125" style="1" hidden="1" customWidth="1"/>
    <col min="54" max="54" width="9.7109375" style="1" hidden="1" customWidth="1"/>
    <col min="55" max="55" width="0.42578125" style="1" hidden="1" customWidth="1"/>
    <col min="56" max="56" width="11.5703125" style="1" hidden="1" customWidth="1"/>
    <col min="57" max="57" width="11.85546875" style="1" hidden="1" customWidth="1"/>
    <col min="58" max="58" width="9.7109375" style="1" hidden="1" customWidth="1"/>
    <col min="59" max="59" width="13" style="1" hidden="1" customWidth="1"/>
    <col min="60" max="60" width="9" style="1" hidden="1" customWidth="1"/>
    <col min="61" max="61" width="8" style="1" hidden="1" customWidth="1"/>
    <col min="62" max="62" width="12.7109375" style="1" hidden="1" customWidth="1"/>
    <col min="63" max="63" width="12.140625" style="1" hidden="1" customWidth="1"/>
    <col min="64" max="64" width="14.42578125" style="1" hidden="1" customWidth="1"/>
    <col min="65" max="65" width="13.85546875" style="1" hidden="1" customWidth="1"/>
    <col min="66" max="66" width="11.5703125" style="1" hidden="1" customWidth="1"/>
    <col min="67" max="67" width="13.140625" style="1" hidden="1" customWidth="1"/>
    <col min="68" max="68" width="11.42578125" style="1" hidden="1" customWidth="1"/>
    <col min="69" max="69" width="10.7109375" style="1" hidden="1" customWidth="1"/>
    <col min="70" max="70" width="9.5703125" style="1" hidden="1" customWidth="1"/>
    <col min="71" max="71" width="9.140625" style="52" customWidth="1"/>
    <col min="72" max="103" width="9.140625" style="52"/>
    <col min="104" max="16384" width="9.140625" style="4"/>
  </cols>
  <sheetData>
    <row r="1" spans="2:68" ht="24" thickTop="1" x14ac:dyDescent="0.35">
      <c r="B1" s="45" t="s">
        <v>27</v>
      </c>
      <c r="C1" s="46"/>
      <c r="D1" s="46"/>
      <c r="E1" s="46"/>
      <c r="F1" s="46"/>
      <c r="G1" s="47"/>
      <c r="H1" s="2"/>
      <c r="I1" s="2"/>
      <c r="J1" s="2"/>
      <c r="K1" s="2"/>
      <c r="L1" s="2"/>
      <c r="M1" s="2"/>
      <c r="N1" s="2"/>
      <c r="O1" s="3"/>
      <c r="BF1" s="1" t="s">
        <v>13</v>
      </c>
      <c r="BG1" s="1" t="s">
        <v>14</v>
      </c>
    </row>
    <row r="2" spans="2:68" ht="21" x14ac:dyDescent="0.35">
      <c r="B2" s="14" t="s">
        <v>0</v>
      </c>
      <c r="C2" s="15"/>
      <c r="D2" s="15"/>
      <c r="E2" s="15"/>
      <c r="F2" s="11"/>
      <c r="G2" s="11"/>
      <c r="H2" s="11"/>
      <c r="I2" s="11"/>
      <c r="J2" s="11"/>
      <c r="K2" s="11"/>
      <c r="L2" s="11"/>
      <c r="M2" s="11"/>
      <c r="N2" s="11"/>
      <c r="O2" s="21"/>
    </row>
    <row r="3" spans="2:68" ht="21" x14ac:dyDescent="0.35">
      <c r="B3" s="60" t="s">
        <v>59</v>
      </c>
      <c r="C3" s="61"/>
      <c r="D3" s="61"/>
      <c r="E3" s="61"/>
      <c r="F3" s="61"/>
      <c r="G3" s="61"/>
      <c r="H3" s="61"/>
      <c r="I3" s="61"/>
      <c r="J3" s="61"/>
      <c r="K3" s="61"/>
      <c r="L3" s="61"/>
      <c r="M3" s="61"/>
      <c r="N3" s="11"/>
      <c r="O3" s="21"/>
    </row>
    <row r="4" spans="2:68" ht="21" x14ac:dyDescent="0.35">
      <c r="B4" s="60" t="s">
        <v>60</v>
      </c>
      <c r="C4" s="61"/>
      <c r="D4" s="61"/>
      <c r="E4" s="61"/>
      <c r="F4" s="61"/>
      <c r="G4" s="61"/>
      <c r="H4" s="61"/>
      <c r="I4" s="61"/>
      <c r="J4" s="61"/>
      <c r="K4" s="61"/>
      <c r="L4" s="61"/>
      <c r="M4" s="61"/>
      <c r="N4" s="11"/>
      <c r="O4" s="21"/>
    </row>
    <row r="5" spans="2:68" ht="21" x14ac:dyDescent="0.35">
      <c r="B5" s="60" t="s">
        <v>61</v>
      </c>
      <c r="C5" s="61"/>
      <c r="D5" s="61"/>
      <c r="E5" s="61"/>
      <c r="F5" s="61"/>
      <c r="G5" s="61"/>
      <c r="H5" s="61"/>
      <c r="I5" s="61"/>
      <c r="J5" s="61"/>
      <c r="K5" s="61"/>
      <c r="L5" s="61"/>
      <c r="M5" s="61"/>
      <c r="N5" s="11"/>
      <c r="O5" s="21"/>
    </row>
    <row r="6" spans="2:68" ht="21" x14ac:dyDescent="0.35">
      <c r="B6" s="62" t="s">
        <v>62</v>
      </c>
      <c r="C6" s="63"/>
      <c r="D6" s="63"/>
      <c r="E6" s="63"/>
      <c r="F6" s="63"/>
      <c r="G6" s="63"/>
      <c r="H6" s="63"/>
      <c r="I6" s="64"/>
      <c r="J6" s="64"/>
      <c r="K6" s="64"/>
      <c r="L6" s="64"/>
      <c r="M6" s="64"/>
      <c r="N6" s="11"/>
      <c r="O6" s="21"/>
    </row>
    <row r="7" spans="2:68" ht="21" x14ac:dyDescent="0.35">
      <c r="B7" s="55" t="s">
        <v>63</v>
      </c>
      <c r="C7" s="15"/>
      <c r="D7" s="15"/>
      <c r="E7" s="15"/>
      <c r="F7" s="15"/>
      <c r="G7" s="15"/>
      <c r="H7" s="15"/>
      <c r="I7" s="15"/>
      <c r="J7" s="15"/>
      <c r="K7" s="15"/>
      <c r="L7" s="15"/>
      <c r="M7" s="15"/>
      <c r="N7" s="11"/>
      <c r="O7" s="21"/>
    </row>
    <row r="8" spans="2:68" ht="21" x14ac:dyDescent="0.35">
      <c r="B8" s="10"/>
      <c r="C8" s="11"/>
      <c r="D8" s="11"/>
      <c r="E8" s="11"/>
      <c r="F8" s="11"/>
      <c r="G8" s="11"/>
      <c r="H8" s="11"/>
      <c r="I8" s="11"/>
      <c r="J8" s="11"/>
      <c r="K8" s="11"/>
      <c r="L8" s="11"/>
      <c r="M8" s="11"/>
      <c r="N8" s="11"/>
      <c r="O8" s="21"/>
    </row>
    <row r="9" spans="2:68" ht="21" x14ac:dyDescent="0.35">
      <c r="B9" s="14" t="s">
        <v>64</v>
      </c>
      <c r="C9" s="15"/>
      <c r="D9" s="15"/>
      <c r="E9" s="15"/>
      <c r="F9" s="15"/>
      <c r="G9" s="15"/>
      <c r="H9" s="15"/>
      <c r="I9" s="15"/>
      <c r="J9" s="15"/>
      <c r="K9" s="11"/>
      <c r="L9" s="11"/>
      <c r="M9" s="11"/>
      <c r="N9" s="11"/>
      <c r="O9" s="21"/>
    </row>
    <row r="10" spans="2:68" ht="21.75" thickBot="1" x14ac:dyDescent="0.4">
      <c r="B10" s="56" t="s">
        <v>33</v>
      </c>
      <c r="C10" s="57"/>
      <c r="D10" s="57"/>
      <c r="E10" s="57"/>
      <c r="F10" s="57"/>
      <c r="G10" s="57"/>
      <c r="H10" s="57"/>
      <c r="I10" s="57"/>
      <c r="J10" s="57"/>
      <c r="K10" s="25"/>
      <c r="L10" s="25"/>
      <c r="M10" s="25"/>
      <c r="N10" s="25"/>
      <c r="O10" s="26"/>
      <c r="S10" s="4" t="s">
        <v>17</v>
      </c>
    </row>
    <row r="11" spans="2:68" ht="22.5" thickTop="1" thickBot="1" x14ac:dyDescent="0.4">
      <c r="B11" s="10"/>
      <c r="C11" s="11"/>
      <c r="D11" s="11"/>
      <c r="E11" s="11"/>
      <c r="F11" s="11"/>
      <c r="G11" s="11"/>
      <c r="H11" s="11"/>
      <c r="I11" s="11"/>
      <c r="J11" s="11"/>
      <c r="K11" s="11"/>
      <c r="L11" s="11"/>
      <c r="M11" s="54" t="s">
        <v>1</v>
      </c>
      <c r="N11" s="54" t="s">
        <v>2</v>
      </c>
      <c r="O11" s="21"/>
      <c r="S11" s="4" t="s">
        <v>18</v>
      </c>
      <c r="T11" s="4" t="s">
        <v>19</v>
      </c>
      <c r="W11" s="4" t="s">
        <v>20</v>
      </c>
      <c r="AB11" s="4">
        <f>LOOKUP(AX16,BE11:BE130,BF11:BF130)</f>
        <v>0.996</v>
      </c>
      <c r="AC11" s="4">
        <f>LOOKUP(AX16,BE11:BE130,BG11:BG130)</f>
        <v>0.998</v>
      </c>
      <c r="BE11" s="1">
        <v>50</v>
      </c>
      <c r="BF11" s="1">
        <v>0.66100000000000003</v>
      </c>
      <c r="BG11" s="30">
        <v>0.78900000000000003</v>
      </c>
      <c r="BH11" s="30">
        <v>0.80800000000000005</v>
      </c>
      <c r="BI11" s="30">
        <v>0.82699999999999996</v>
      </c>
      <c r="BJ11" s="30">
        <v>0.84699999999999998</v>
      </c>
      <c r="BK11" s="30">
        <v>0.86699999999999999</v>
      </c>
      <c r="BL11" s="30">
        <v>0.88800000000000001</v>
      </c>
      <c r="BM11" s="30">
        <v>0.90900000000000003</v>
      </c>
      <c r="BN11" s="30">
        <v>0.93100000000000005</v>
      </c>
      <c r="BO11" s="30">
        <v>0.95399999999999996</v>
      </c>
      <c r="BP11" s="30">
        <v>0.97699999999999998</v>
      </c>
    </row>
    <row r="12" spans="2:68" ht="22.5" thickTop="1" thickBot="1" x14ac:dyDescent="0.4">
      <c r="B12" s="14" t="s">
        <v>65</v>
      </c>
      <c r="C12" s="15"/>
      <c r="D12" s="15"/>
      <c r="E12" s="15"/>
      <c r="F12" s="15"/>
      <c r="G12" s="15"/>
      <c r="H12" s="11"/>
      <c r="I12" s="11"/>
      <c r="J12" s="11"/>
      <c r="K12" s="11"/>
      <c r="L12" s="11"/>
      <c r="M12" s="43">
        <v>30</v>
      </c>
      <c r="N12" s="43">
        <v>0</v>
      </c>
      <c r="O12" s="21"/>
      <c r="S12" s="4">
        <f>M12+R24</f>
        <v>32</v>
      </c>
      <c r="T12" s="4">
        <f>N12+S24</f>
        <v>0</v>
      </c>
      <c r="W12" s="4">
        <f>T12/365</f>
        <v>0</v>
      </c>
      <c r="BA12" s="1">
        <v>1</v>
      </c>
      <c r="BB12" s="1">
        <v>12</v>
      </c>
      <c r="BC12" s="1">
        <v>8.3333333333333329E-2</v>
      </c>
      <c r="BE12" s="1">
        <v>50.083333333333336</v>
      </c>
      <c r="BF12" s="1">
        <v>0.66300000000000003</v>
      </c>
      <c r="BG12" s="30">
        <v>0.79</v>
      </c>
      <c r="BH12" s="30">
        <v>0.80900000000000005</v>
      </c>
      <c r="BI12" s="30">
        <v>0.82899999999999996</v>
      </c>
      <c r="BJ12" s="30">
        <v>0.84899999999999998</v>
      </c>
      <c r="BK12" s="30">
        <v>0.86899999999999999</v>
      </c>
      <c r="BL12" s="30">
        <v>0.89</v>
      </c>
      <c r="BM12" s="30">
        <v>0.91100000000000003</v>
      </c>
      <c r="BN12" s="30">
        <v>0.93300000000000005</v>
      </c>
      <c r="BO12" s="30">
        <v>0.95599999999999996</v>
      </c>
      <c r="BP12" s="30">
        <v>0.97899999999999998</v>
      </c>
    </row>
    <row r="13" spans="2:68" ht="21.75" thickTop="1" x14ac:dyDescent="0.35">
      <c r="B13" s="48" t="s">
        <v>3</v>
      </c>
      <c r="C13" s="23"/>
      <c r="D13" s="23"/>
      <c r="E13" s="23"/>
      <c r="F13" s="11"/>
      <c r="G13" s="11"/>
      <c r="H13" s="11"/>
      <c r="I13" s="11"/>
      <c r="J13" s="11"/>
      <c r="K13" s="11"/>
      <c r="L13" s="11"/>
      <c r="M13" s="11"/>
      <c r="N13" s="11"/>
      <c r="O13" s="21"/>
      <c r="W13" s="4">
        <f>W12+S12</f>
        <v>32</v>
      </c>
      <c r="X13" s="4" t="s">
        <v>21</v>
      </c>
      <c r="BA13" s="1">
        <v>2</v>
      </c>
      <c r="BB13" s="1">
        <v>12</v>
      </c>
      <c r="BC13" s="1">
        <v>0.16666666666666666</v>
      </c>
      <c r="BE13" s="1">
        <v>50.166666666666664</v>
      </c>
      <c r="BF13" s="1">
        <v>0.66500000000000004</v>
      </c>
      <c r="BG13" s="30">
        <v>0.79200000000000004</v>
      </c>
      <c r="BH13" s="30">
        <v>0.81100000000000005</v>
      </c>
      <c r="BI13" s="30">
        <v>0.83</v>
      </c>
      <c r="BJ13" s="30">
        <v>0.85</v>
      </c>
      <c r="BK13" s="30">
        <v>0.871</v>
      </c>
      <c r="BL13" s="30">
        <v>0.89200000000000002</v>
      </c>
      <c r="BM13" s="30">
        <v>0.91300000000000003</v>
      </c>
      <c r="BN13" s="30">
        <v>0.93500000000000005</v>
      </c>
      <c r="BO13" s="30">
        <v>0.95699999999999996</v>
      </c>
      <c r="BP13" s="30">
        <v>0.98</v>
      </c>
    </row>
    <row r="14" spans="2:68" ht="21.75" thickBot="1" x14ac:dyDescent="0.4">
      <c r="B14" s="10"/>
      <c r="C14" s="11"/>
      <c r="D14" s="11"/>
      <c r="E14" s="11"/>
      <c r="F14" s="11"/>
      <c r="G14" s="11"/>
      <c r="H14" s="11"/>
      <c r="I14" s="11"/>
      <c r="J14" s="11"/>
      <c r="K14" s="11"/>
      <c r="L14" s="11"/>
      <c r="M14" s="11"/>
      <c r="N14" s="11"/>
      <c r="O14" s="21"/>
      <c r="AV14" s="1" t="s">
        <v>15</v>
      </c>
      <c r="AX14" s="1" t="s">
        <v>16</v>
      </c>
      <c r="BA14" s="1">
        <v>3</v>
      </c>
      <c r="BB14" s="1">
        <v>12</v>
      </c>
      <c r="BC14" s="1">
        <v>0.25</v>
      </c>
      <c r="BE14" s="1">
        <v>50.25</v>
      </c>
      <c r="BF14" s="1">
        <v>0.66700000000000004</v>
      </c>
      <c r="BG14" s="30">
        <v>0.79400000000000004</v>
      </c>
      <c r="BH14" s="30">
        <v>0.81299999999999994</v>
      </c>
      <c r="BI14" s="30">
        <v>0.83199999999999996</v>
      </c>
      <c r="BJ14" s="30">
        <v>0.85199999999999998</v>
      </c>
      <c r="BK14" s="30">
        <v>0.873</v>
      </c>
      <c r="BL14" s="30">
        <v>0.89400000000000002</v>
      </c>
      <c r="BM14" s="30">
        <v>0.91500000000000004</v>
      </c>
      <c r="BN14" s="30">
        <v>0.93700000000000006</v>
      </c>
      <c r="BO14" s="30">
        <v>0.95899999999999996</v>
      </c>
      <c r="BP14" s="30">
        <v>0.98199999999999998</v>
      </c>
    </row>
    <row r="15" spans="2:68" ht="22.5" thickTop="1" thickBot="1" x14ac:dyDescent="0.4">
      <c r="B15" s="14" t="s">
        <v>56</v>
      </c>
      <c r="C15" s="15"/>
      <c r="D15" s="15"/>
      <c r="E15" s="15"/>
      <c r="F15" s="15"/>
      <c r="G15" s="15"/>
      <c r="H15" s="11"/>
      <c r="I15" s="11"/>
      <c r="J15" s="11"/>
      <c r="K15" s="11"/>
      <c r="L15" s="11"/>
      <c r="M15" s="32">
        <v>44500</v>
      </c>
      <c r="N15" s="11"/>
      <c r="O15" s="21"/>
      <c r="V15" s="27"/>
      <c r="W15" s="27"/>
      <c r="X15" s="27"/>
      <c r="Y15" s="27"/>
      <c r="BA15" s="1">
        <v>4</v>
      </c>
      <c r="BB15" s="1">
        <v>12</v>
      </c>
      <c r="BC15" s="1">
        <v>0.33333333333333331</v>
      </c>
      <c r="BE15" s="1">
        <v>50.333333333333336</v>
      </c>
      <c r="BF15" s="1">
        <v>0.66900000000000004</v>
      </c>
      <c r="BG15" s="30">
        <v>0.79500000000000004</v>
      </c>
      <c r="BH15" s="30">
        <v>0.81399999999999995</v>
      </c>
      <c r="BI15" s="30">
        <v>0.83399999999999996</v>
      </c>
      <c r="BJ15" s="30">
        <v>0.85399999999999998</v>
      </c>
      <c r="BK15" s="30">
        <v>0.874</v>
      </c>
      <c r="BL15" s="30">
        <v>0.89500000000000002</v>
      </c>
      <c r="BM15" s="30">
        <v>0.91700000000000004</v>
      </c>
      <c r="BN15" s="30">
        <v>0.93899999999999995</v>
      </c>
      <c r="BO15" s="30">
        <v>0.96099999999999997</v>
      </c>
      <c r="BP15" s="30">
        <v>0.98399999999999999</v>
      </c>
    </row>
    <row r="16" spans="2:68" ht="22.5" thickTop="1" thickBot="1" x14ac:dyDescent="0.4">
      <c r="B16" s="10"/>
      <c r="C16" s="11"/>
      <c r="D16" s="11"/>
      <c r="E16" s="11"/>
      <c r="F16" s="11"/>
      <c r="G16" s="11"/>
      <c r="H16" s="11"/>
      <c r="I16" s="11"/>
      <c r="J16" s="11"/>
      <c r="K16" s="11"/>
      <c r="L16" s="11"/>
      <c r="M16" s="11"/>
      <c r="N16" s="11"/>
      <c r="O16" s="21"/>
      <c r="V16" s="27">
        <f>W13/80*M15</f>
        <v>17800</v>
      </c>
      <c r="W16" s="27"/>
      <c r="X16" s="27">
        <f>V16*AB11</f>
        <v>17728.8</v>
      </c>
      <c r="Y16" s="27"/>
      <c r="AV16" s="1">
        <f>N28/12</f>
        <v>0</v>
      </c>
      <c r="AX16" s="1">
        <f>AV16+M28</f>
        <v>60</v>
      </c>
      <c r="BA16" s="1">
        <v>5</v>
      </c>
      <c r="BB16" s="1">
        <v>12</v>
      </c>
      <c r="BC16" s="1">
        <v>0.41666666666666669</v>
      </c>
      <c r="BE16" s="1">
        <v>50.416666666666664</v>
      </c>
      <c r="BF16" s="1">
        <v>0.67100000000000004</v>
      </c>
      <c r="BG16" s="30">
        <v>0.79700000000000004</v>
      </c>
      <c r="BH16" s="30">
        <v>0.81599999999999995</v>
      </c>
      <c r="BI16" s="30">
        <v>0.83499999999999996</v>
      </c>
      <c r="BJ16" s="30">
        <v>0.85599999999999998</v>
      </c>
      <c r="BK16" s="30">
        <v>0.876</v>
      </c>
      <c r="BL16" s="30">
        <v>0.89700000000000002</v>
      </c>
      <c r="BM16" s="30">
        <v>0.91900000000000004</v>
      </c>
      <c r="BN16" s="30">
        <v>0.94099999999999995</v>
      </c>
      <c r="BO16" s="30">
        <v>0.96299999999999997</v>
      </c>
      <c r="BP16" s="30">
        <v>0.98599999999999999</v>
      </c>
    </row>
    <row r="17" spans="2:68" ht="22.5" thickTop="1" thickBot="1" x14ac:dyDescent="0.4">
      <c r="B17" s="14" t="s">
        <v>4</v>
      </c>
      <c r="C17" s="15"/>
      <c r="D17" s="15"/>
      <c r="E17" s="15"/>
      <c r="F17" s="11"/>
      <c r="G17" s="11"/>
      <c r="H17" s="11"/>
      <c r="I17" s="11"/>
      <c r="J17" s="11"/>
      <c r="K17" s="11"/>
      <c r="L17" s="11"/>
      <c r="M17" s="49">
        <v>1</v>
      </c>
      <c r="N17" s="11"/>
      <c r="O17" s="21"/>
      <c r="V17" s="27"/>
      <c r="W17" s="27"/>
      <c r="X17" s="27"/>
      <c r="Y17" s="27"/>
      <c r="BA17" s="1">
        <v>6</v>
      </c>
      <c r="BB17" s="1">
        <v>12</v>
      </c>
      <c r="BC17" s="1">
        <v>0.5</v>
      </c>
      <c r="BE17" s="1">
        <v>50.5</v>
      </c>
      <c r="BF17" s="1">
        <v>0.67300000000000004</v>
      </c>
      <c r="BG17" s="30">
        <v>0.79800000000000004</v>
      </c>
      <c r="BH17" s="30">
        <v>0.81699999999999995</v>
      </c>
      <c r="BI17" s="30">
        <v>0.83699999999999997</v>
      </c>
      <c r="BJ17" s="30">
        <v>0.85699999999999998</v>
      </c>
      <c r="BK17" s="30">
        <v>0.878</v>
      </c>
      <c r="BL17" s="30">
        <v>0.89900000000000002</v>
      </c>
      <c r="BM17" s="30">
        <v>0.92</v>
      </c>
      <c r="BN17" s="30">
        <v>0.94199999999999995</v>
      </c>
      <c r="BO17" s="30">
        <v>0.96499999999999997</v>
      </c>
      <c r="BP17" s="30">
        <v>0.98799999999999999</v>
      </c>
    </row>
    <row r="18" spans="2:68" ht="21.75" thickTop="1" x14ac:dyDescent="0.35">
      <c r="B18" s="48" t="s">
        <v>5</v>
      </c>
      <c r="C18" s="33"/>
      <c r="D18" s="33"/>
      <c r="E18" s="33"/>
      <c r="F18" s="33"/>
      <c r="G18" s="23"/>
      <c r="H18" s="23"/>
      <c r="I18" s="11"/>
      <c r="J18" s="11"/>
      <c r="K18" s="11"/>
      <c r="L18" s="11"/>
      <c r="M18" s="11"/>
      <c r="N18" s="11"/>
      <c r="O18" s="21"/>
      <c r="V18" s="27">
        <f>V16*3</f>
        <v>53400</v>
      </c>
      <c r="W18" s="27"/>
      <c r="X18" s="27">
        <f>V18*AC11</f>
        <v>53293.2</v>
      </c>
      <c r="Y18" s="27"/>
      <c r="BA18" s="1">
        <v>7</v>
      </c>
      <c r="BB18" s="1">
        <v>12</v>
      </c>
      <c r="BC18" s="1">
        <v>0.58333333333333337</v>
      </c>
      <c r="BE18" s="1">
        <v>50.583333333333336</v>
      </c>
      <c r="BF18" s="1">
        <v>0.67500000000000004</v>
      </c>
      <c r="BG18" s="30">
        <v>0.8</v>
      </c>
      <c r="BH18" s="30">
        <v>0.81899999999999995</v>
      </c>
      <c r="BI18" s="30">
        <v>0.83899999999999997</v>
      </c>
      <c r="BJ18" s="30">
        <v>0.85899999999999999</v>
      </c>
      <c r="BK18" s="30">
        <v>0.88</v>
      </c>
      <c r="BL18" s="30">
        <v>0.90100000000000002</v>
      </c>
      <c r="BM18" s="30">
        <v>0.92200000000000004</v>
      </c>
      <c r="BN18" s="30">
        <v>0.94399999999999995</v>
      </c>
      <c r="BO18" s="30">
        <v>0.96699999999999997</v>
      </c>
      <c r="BP18" s="30">
        <v>0.99</v>
      </c>
    </row>
    <row r="19" spans="2:68" ht="21" x14ac:dyDescent="0.35">
      <c r="B19" s="48" t="s">
        <v>6</v>
      </c>
      <c r="C19" s="33"/>
      <c r="D19" s="33"/>
      <c r="E19" s="33"/>
      <c r="F19" s="33"/>
      <c r="G19" s="23"/>
      <c r="H19" s="23"/>
      <c r="I19" s="11"/>
      <c r="J19" s="11"/>
      <c r="K19" s="11"/>
      <c r="L19" s="11"/>
      <c r="M19" s="11"/>
      <c r="N19" s="11"/>
      <c r="O19" s="21"/>
      <c r="V19" s="27"/>
      <c r="W19" s="27"/>
      <c r="X19" s="27"/>
      <c r="Y19" s="27"/>
      <c r="BA19" s="1">
        <v>8</v>
      </c>
      <c r="BB19" s="1">
        <v>12</v>
      </c>
      <c r="BC19" s="1">
        <v>0.66666666666666663</v>
      </c>
      <c r="BE19" s="1">
        <v>50.666666666666664</v>
      </c>
      <c r="BF19" s="1">
        <v>0.67700000000000005</v>
      </c>
      <c r="BG19" s="30">
        <v>0.80100000000000005</v>
      </c>
      <c r="BH19" s="30">
        <v>0.82099999999999995</v>
      </c>
      <c r="BI19" s="30">
        <v>0.84</v>
      </c>
      <c r="BJ19" s="30">
        <v>0.86099999999999999</v>
      </c>
      <c r="BK19" s="30">
        <v>0.88100000000000001</v>
      </c>
      <c r="BL19" s="30">
        <v>0.90200000000000002</v>
      </c>
      <c r="BM19" s="30">
        <v>0.92400000000000004</v>
      </c>
      <c r="BN19" s="30">
        <v>0.94599999999999995</v>
      </c>
      <c r="BO19" s="30">
        <v>0.96899999999999997</v>
      </c>
      <c r="BP19" s="30">
        <v>0.99199999999999999</v>
      </c>
    </row>
    <row r="20" spans="2:68" ht="21" x14ac:dyDescent="0.35">
      <c r="B20" s="48" t="s">
        <v>50</v>
      </c>
      <c r="C20" s="33"/>
      <c r="D20" s="33"/>
      <c r="E20" s="33"/>
      <c r="F20" s="33"/>
      <c r="G20" s="23"/>
      <c r="H20" s="23"/>
      <c r="I20" s="11"/>
      <c r="J20" s="11"/>
      <c r="K20" s="11"/>
      <c r="L20" s="11"/>
      <c r="M20" s="11"/>
      <c r="N20" s="11"/>
      <c r="O20" s="21"/>
      <c r="BA20" s="1">
        <v>9</v>
      </c>
      <c r="BB20" s="1">
        <v>12</v>
      </c>
      <c r="BC20" s="1">
        <v>0.75</v>
      </c>
      <c r="BE20" s="1">
        <v>50.75</v>
      </c>
      <c r="BF20" s="1">
        <v>0.67900000000000005</v>
      </c>
      <c r="BG20" s="30">
        <v>0.80300000000000005</v>
      </c>
      <c r="BH20" s="30">
        <v>0.82199999999999995</v>
      </c>
      <c r="BI20" s="30">
        <v>0.84199999999999997</v>
      </c>
      <c r="BJ20" s="30">
        <v>0.86199999999999999</v>
      </c>
      <c r="BK20" s="30">
        <v>0.88300000000000001</v>
      </c>
      <c r="BL20" s="30">
        <v>0.90400000000000003</v>
      </c>
      <c r="BM20" s="30">
        <v>0.92600000000000005</v>
      </c>
      <c r="BN20" s="30">
        <v>0.94799999999999995</v>
      </c>
      <c r="BO20" s="30">
        <v>0.97099999999999997</v>
      </c>
      <c r="BP20" s="30">
        <v>0.99399999999999999</v>
      </c>
    </row>
    <row r="21" spans="2:68" ht="21" x14ac:dyDescent="0.35">
      <c r="B21" s="48" t="s">
        <v>57</v>
      </c>
      <c r="C21" s="33"/>
      <c r="D21" s="33"/>
      <c r="E21" s="33"/>
      <c r="F21" s="33"/>
      <c r="G21" s="23"/>
      <c r="H21" s="23"/>
      <c r="I21" s="11"/>
      <c r="J21" s="11"/>
      <c r="K21" s="11"/>
      <c r="L21" s="11"/>
      <c r="M21" s="11"/>
      <c r="N21" s="11"/>
      <c r="O21" s="21"/>
      <c r="BA21" s="1">
        <v>10</v>
      </c>
      <c r="BB21" s="1">
        <v>12</v>
      </c>
      <c r="BC21" s="1">
        <v>0.83333333333333337</v>
      </c>
      <c r="BE21" s="1">
        <v>50.833333333333336</v>
      </c>
      <c r="BF21" s="1">
        <v>0.68100000000000005</v>
      </c>
      <c r="BG21" s="30">
        <v>0.80500000000000005</v>
      </c>
      <c r="BH21" s="30">
        <v>0.82399999999999995</v>
      </c>
      <c r="BI21" s="30">
        <v>0.84399999999999997</v>
      </c>
      <c r="BJ21" s="30">
        <v>0.86399999999999999</v>
      </c>
      <c r="BK21" s="30">
        <v>0.88500000000000001</v>
      </c>
      <c r="BL21" s="30">
        <v>0.90600000000000003</v>
      </c>
      <c r="BM21" s="30">
        <v>0.92800000000000005</v>
      </c>
      <c r="BN21" s="30">
        <v>0.95</v>
      </c>
      <c r="BO21" s="30">
        <v>0.97299999999999998</v>
      </c>
      <c r="BP21" s="30">
        <v>0.996</v>
      </c>
    </row>
    <row r="22" spans="2:68" ht="21" x14ac:dyDescent="0.35">
      <c r="B22" s="48" t="s">
        <v>7</v>
      </c>
      <c r="C22" s="33"/>
      <c r="D22" s="33"/>
      <c r="E22" s="33"/>
      <c r="F22" s="33"/>
      <c r="G22" s="23"/>
      <c r="H22" s="23"/>
      <c r="I22" s="11"/>
      <c r="J22" s="11"/>
      <c r="K22" s="11"/>
      <c r="L22" s="11"/>
      <c r="M22" s="11"/>
      <c r="N22" s="11"/>
      <c r="O22" s="21"/>
      <c r="P22" s="5">
        <v>43921</v>
      </c>
      <c r="BA22" s="1">
        <v>11</v>
      </c>
      <c r="BB22" s="1">
        <v>12</v>
      </c>
      <c r="BC22" s="1">
        <v>0.91666666666666663</v>
      </c>
      <c r="BE22" s="1">
        <v>50.916666666666664</v>
      </c>
      <c r="BF22" s="1">
        <v>0.68300000000000005</v>
      </c>
      <c r="BG22" s="30">
        <v>0.80600000000000005</v>
      </c>
      <c r="BH22" s="30">
        <v>0.82599999999999996</v>
      </c>
      <c r="BI22" s="30">
        <v>0.84499999999999997</v>
      </c>
      <c r="BJ22" s="30">
        <v>0.86599999999999999</v>
      </c>
      <c r="BK22" s="30">
        <v>0.88600000000000001</v>
      </c>
      <c r="BL22" s="30">
        <v>0.90800000000000003</v>
      </c>
      <c r="BM22" s="30">
        <v>0.93</v>
      </c>
      <c r="BN22" s="30">
        <v>0.95199999999999996</v>
      </c>
      <c r="BO22" s="30">
        <v>0.97499999999999998</v>
      </c>
      <c r="BP22" s="30">
        <v>0.998</v>
      </c>
    </row>
    <row r="23" spans="2:68" ht="21.75" thickBot="1" x14ac:dyDescent="0.4">
      <c r="B23" s="10"/>
      <c r="C23" s="11"/>
      <c r="D23" s="11"/>
      <c r="E23" s="11"/>
      <c r="F23" s="11"/>
      <c r="G23" s="11"/>
      <c r="H23" s="11"/>
      <c r="I23" s="11"/>
      <c r="J23" s="11"/>
      <c r="K23" s="11"/>
      <c r="L23" s="11"/>
      <c r="M23" s="11"/>
      <c r="N23" s="11"/>
      <c r="O23" s="21"/>
      <c r="BE23" s="1">
        <v>51</v>
      </c>
      <c r="BF23" s="1">
        <v>0.68500000000000005</v>
      </c>
      <c r="BG23" s="1">
        <v>0.80800000000000005</v>
      </c>
    </row>
    <row r="24" spans="2:68" ht="22.5" thickTop="1" thickBot="1" x14ac:dyDescent="0.4">
      <c r="B24" s="14" t="s">
        <v>8</v>
      </c>
      <c r="C24" s="15"/>
      <c r="D24" s="15"/>
      <c r="E24" s="15"/>
      <c r="F24" s="11"/>
      <c r="G24" s="11"/>
      <c r="H24" s="11"/>
      <c r="I24" s="11"/>
      <c r="J24" s="11"/>
      <c r="K24" s="11"/>
      <c r="L24" s="11"/>
      <c r="M24" s="50">
        <v>44651</v>
      </c>
      <c r="N24" s="11"/>
      <c r="O24" s="51"/>
      <c r="P24" s="6">
        <f>(M24-P22)*M17</f>
        <v>730</v>
      </c>
      <c r="R24" s="4">
        <f>YEAR(M24)-YEAR(P22)</f>
        <v>2</v>
      </c>
      <c r="S24" s="4">
        <f>P24-(R24*365)</f>
        <v>0</v>
      </c>
      <c r="BE24" s="1">
        <v>51.083333333333336</v>
      </c>
      <c r="BF24" s="1">
        <v>0.68700000000000006</v>
      </c>
      <c r="BG24" s="1">
        <v>0.80900000000000005</v>
      </c>
    </row>
    <row r="25" spans="2:68" ht="22.5" thickTop="1" thickBot="1" x14ac:dyDescent="0.4">
      <c r="B25" s="10"/>
      <c r="C25" s="11"/>
      <c r="D25" s="11"/>
      <c r="E25" s="11"/>
      <c r="F25" s="11"/>
      <c r="G25" s="11"/>
      <c r="H25" s="11"/>
      <c r="I25" s="11"/>
      <c r="J25" s="11"/>
      <c r="K25" s="11"/>
      <c r="L25" s="11"/>
      <c r="M25" s="11"/>
      <c r="N25" s="11"/>
      <c r="O25" s="21"/>
      <c r="BE25" s="1">
        <v>51.166666666666664</v>
      </c>
      <c r="BF25" s="1">
        <v>0.68899999999999995</v>
      </c>
      <c r="BG25" s="1">
        <v>0.81100000000000005</v>
      </c>
    </row>
    <row r="26" spans="2:68" ht="22.5" thickTop="1" thickBot="1" x14ac:dyDescent="0.4">
      <c r="B26" s="14" t="s">
        <v>9</v>
      </c>
      <c r="C26" s="15"/>
      <c r="D26" s="15"/>
      <c r="E26" s="15"/>
      <c r="F26" s="15"/>
      <c r="G26" s="15"/>
      <c r="H26" s="11"/>
      <c r="I26" s="11"/>
      <c r="J26" s="11"/>
      <c r="K26" s="11"/>
      <c r="L26" s="11"/>
      <c r="M26" s="43" t="s">
        <v>11</v>
      </c>
      <c r="N26" s="11"/>
      <c r="O26" s="21"/>
      <c r="BE26" s="1">
        <v>51.25</v>
      </c>
      <c r="BF26" s="1">
        <v>0.69099999999999995</v>
      </c>
      <c r="BG26" s="1">
        <v>0.81299999999999994</v>
      </c>
    </row>
    <row r="27" spans="2:68" ht="22.5" thickTop="1" thickBot="1" x14ac:dyDescent="0.4">
      <c r="B27" s="10"/>
      <c r="C27" s="11"/>
      <c r="D27" s="11"/>
      <c r="E27" s="11"/>
      <c r="F27" s="11"/>
      <c r="G27" s="11"/>
      <c r="H27" s="11"/>
      <c r="I27" s="11"/>
      <c r="J27" s="11"/>
      <c r="K27" s="11"/>
      <c r="L27" s="11"/>
      <c r="M27" s="54" t="s">
        <v>1</v>
      </c>
      <c r="N27" s="54" t="s">
        <v>12</v>
      </c>
      <c r="O27" s="21"/>
      <c r="BE27" s="1">
        <v>51.333333333333336</v>
      </c>
      <c r="BF27" s="1">
        <v>0.69299999999999995</v>
      </c>
      <c r="BG27" s="1">
        <v>0.81399999999999995</v>
      </c>
    </row>
    <row r="28" spans="2:68" ht="22.5" thickTop="1" thickBot="1" x14ac:dyDescent="0.4">
      <c r="B28" s="14" t="s">
        <v>25</v>
      </c>
      <c r="C28" s="15"/>
      <c r="D28" s="15"/>
      <c r="E28" s="15"/>
      <c r="F28" s="15"/>
      <c r="G28" s="15"/>
      <c r="H28" s="11"/>
      <c r="I28" s="11"/>
      <c r="J28" s="11"/>
      <c r="K28" s="11"/>
      <c r="L28" s="11"/>
      <c r="M28" s="43">
        <v>60</v>
      </c>
      <c r="N28" s="43">
        <v>0</v>
      </c>
      <c r="O28" s="21"/>
      <c r="BE28" s="1">
        <v>51.416666666666664</v>
      </c>
      <c r="BF28" s="1">
        <v>0.69499999999999995</v>
      </c>
      <c r="BG28" s="1">
        <v>0.81599999999999995</v>
      </c>
    </row>
    <row r="29" spans="2:68" ht="22.5" thickTop="1" thickBot="1" x14ac:dyDescent="0.4">
      <c r="B29" s="48" t="s">
        <v>48</v>
      </c>
      <c r="C29" s="33"/>
      <c r="D29" s="33"/>
      <c r="E29" s="33"/>
      <c r="F29" s="11"/>
      <c r="G29" s="11"/>
      <c r="H29" s="11"/>
      <c r="I29" s="11"/>
      <c r="J29" s="11"/>
      <c r="K29" s="11"/>
      <c r="L29" s="11"/>
      <c r="M29" s="11"/>
      <c r="N29" s="11"/>
      <c r="O29" s="21"/>
      <c r="BE29" s="1">
        <v>51.5</v>
      </c>
      <c r="BF29" s="1">
        <v>0.69699999999999995</v>
      </c>
      <c r="BG29" s="1">
        <v>0.81699999999999995</v>
      </c>
    </row>
    <row r="30" spans="2:68" ht="21.75" thickTop="1" x14ac:dyDescent="0.35">
      <c r="B30" s="44"/>
      <c r="C30" s="7"/>
      <c r="D30" s="7"/>
      <c r="E30" s="7"/>
      <c r="F30" s="7"/>
      <c r="G30" s="7"/>
      <c r="H30" s="7"/>
      <c r="I30" s="7"/>
      <c r="J30" s="7"/>
      <c r="K30" s="7"/>
      <c r="L30" s="8"/>
      <c r="M30" s="8"/>
      <c r="N30" s="8"/>
      <c r="O30" s="9"/>
      <c r="BE30" s="1">
        <v>51.583333333333336</v>
      </c>
      <c r="BF30" s="28">
        <v>0.7</v>
      </c>
      <c r="BG30" s="1">
        <v>0.81899999999999995</v>
      </c>
    </row>
    <row r="31" spans="2:68" ht="21" x14ac:dyDescent="0.35">
      <c r="B31" s="14" t="s">
        <v>28</v>
      </c>
      <c r="C31" s="15"/>
      <c r="D31" s="15"/>
      <c r="E31" s="15"/>
      <c r="F31" s="11"/>
      <c r="G31" s="11"/>
      <c r="H31" s="11"/>
      <c r="I31" s="11"/>
      <c r="J31" s="11"/>
      <c r="K31" s="11"/>
      <c r="L31" s="12"/>
      <c r="M31" s="12"/>
      <c r="N31" s="12"/>
      <c r="O31" s="13"/>
      <c r="BE31" s="1">
        <v>51.666666666666664</v>
      </c>
      <c r="BF31" s="28">
        <v>0.70199999999999996</v>
      </c>
      <c r="BG31" s="1">
        <v>0.82099999999999995</v>
      </c>
    </row>
    <row r="32" spans="2:68" ht="21" x14ac:dyDescent="0.35">
      <c r="B32" s="10"/>
      <c r="C32" s="11"/>
      <c r="D32" s="11"/>
      <c r="E32" s="11"/>
      <c r="F32" s="11"/>
      <c r="G32" s="11"/>
      <c r="H32" s="11"/>
      <c r="I32" s="11"/>
      <c r="J32" s="11"/>
      <c r="K32" s="11"/>
      <c r="L32" s="12"/>
      <c r="M32" s="12"/>
      <c r="N32" s="12"/>
      <c r="O32" s="13"/>
      <c r="BE32" s="1">
        <v>51.75</v>
      </c>
      <c r="BF32" s="28">
        <v>0.70399999999999996</v>
      </c>
      <c r="BG32" s="1">
        <v>0.82199999999999995</v>
      </c>
    </row>
    <row r="33" spans="2:59" ht="21.75" thickBot="1" x14ac:dyDescent="0.4">
      <c r="B33" s="10"/>
      <c r="C33" s="11"/>
      <c r="D33" s="11"/>
      <c r="E33" s="11"/>
      <c r="F33" s="11"/>
      <c r="G33" s="11"/>
      <c r="H33" s="11"/>
      <c r="I33" s="11"/>
      <c r="J33" s="11"/>
      <c r="K33" s="11"/>
      <c r="L33" s="12"/>
      <c r="M33" s="12"/>
      <c r="N33" s="12"/>
      <c r="O33" s="13"/>
      <c r="BE33" s="1">
        <v>51.833333333333336</v>
      </c>
      <c r="BF33" s="28">
        <v>0.70599999999999996</v>
      </c>
      <c r="BG33" s="1">
        <v>0.82399999999999995</v>
      </c>
    </row>
    <row r="34" spans="2:59" ht="22.5" thickTop="1" thickBot="1" x14ac:dyDescent="0.4">
      <c r="B34" s="10"/>
      <c r="C34" s="15" t="s">
        <v>22</v>
      </c>
      <c r="D34" s="15"/>
      <c r="E34" s="34">
        <f>IF(M26="no",IF(M28&lt;60, X16,V16),IF(M28&lt;55, X16, V16))</f>
        <v>17800</v>
      </c>
      <c r="F34" s="15"/>
      <c r="G34" s="15"/>
      <c r="H34" s="15"/>
      <c r="I34" s="15"/>
      <c r="J34" s="15" t="s">
        <v>26</v>
      </c>
      <c r="K34" s="15"/>
      <c r="L34" s="58">
        <f>E34*23/1073100</f>
        <v>0.38151150871307427</v>
      </c>
      <c r="M34" s="35"/>
      <c r="N34" s="12"/>
      <c r="O34" s="13"/>
      <c r="BE34" s="1">
        <v>51.916666666666664</v>
      </c>
      <c r="BF34" s="28">
        <v>0.70799999999999996</v>
      </c>
      <c r="BG34" s="1">
        <v>0.82599999999999996</v>
      </c>
    </row>
    <row r="35" spans="2:59" ht="22.5" thickTop="1" thickBot="1" x14ac:dyDescent="0.4">
      <c r="B35" s="10"/>
      <c r="C35" s="15"/>
      <c r="D35" s="15"/>
      <c r="E35" s="15"/>
      <c r="F35" s="15"/>
      <c r="G35" s="15"/>
      <c r="H35" s="15"/>
      <c r="I35" s="15"/>
      <c r="J35" s="15"/>
      <c r="K35" s="15"/>
      <c r="L35" s="35"/>
      <c r="M35" s="35"/>
      <c r="N35" s="12"/>
      <c r="O35" s="13"/>
      <c r="BE35" s="1">
        <v>52</v>
      </c>
      <c r="BF35" s="28">
        <v>0.71</v>
      </c>
      <c r="BG35" s="1">
        <v>0.82699999999999996</v>
      </c>
    </row>
    <row r="36" spans="2:59" ht="22.5" thickTop="1" thickBot="1" x14ac:dyDescent="0.4">
      <c r="B36" s="10"/>
      <c r="C36" s="15" t="s">
        <v>23</v>
      </c>
      <c r="D36" s="15"/>
      <c r="E36" s="34">
        <f>IF(M26="no",IF(M28&lt;60, X18,V18),IF(M28&lt;55, X18, V18))</f>
        <v>53400</v>
      </c>
      <c r="F36" s="15"/>
      <c r="G36" s="15"/>
      <c r="H36" s="15"/>
      <c r="I36" s="15"/>
      <c r="J36" s="15"/>
      <c r="K36" s="15"/>
      <c r="L36" s="35"/>
      <c r="M36" s="35"/>
      <c r="N36" s="12"/>
      <c r="O36" s="13"/>
      <c r="BE36" s="1">
        <v>52.083333333333336</v>
      </c>
      <c r="BF36" s="1">
        <v>0.71299999999999997</v>
      </c>
      <c r="BG36" s="1">
        <v>0.82899999999999996</v>
      </c>
    </row>
    <row r="37" spans="2:59" ht="15.75" thickTop="1" x14ac:dyDescent="0.25">
      <c r="B37" s="16"/>
      <c r="C37" s="35"/>
      <c r="D37" s="35"/>
      <c r="E37" s="35"/>
      <c r="F37" s="35"/>
      <c r="G37" s="35"/>
      <c r="H37" s="35"/>
      <c r="I37" s="35"/>
      <c r="J37" s="35"/>
      <c r="K37" s="35"/>
      <c r="L37" s="35"/>
      <c r="M37" s="35"/>
      <c r="N37" s="12"/>
      <c r="O37" s="13"/>
      <c r="BE37" s="1">
        <v>52.166666666666664</v>
      </c>
      <c r="BF37" s="1">
        <v>0.71499999999999997</v>
      </c>
      <c r="BG37" s="1">
        <v>0.83</v>
      </c>
    </row>
    <row r="38" spans="2:59" ht="15.75" thickBot="1" x14ac:dyDescent="0.3">
      <c r="B38" s="17"/>
      <c r="C38" s="36"/>
      <c r="D38" s="36"/>
      <c r="E38" s="36"/>
      <c r="F38" s="36"/>
      <c r="G38" s="36"/>
      <c r="H38" s="36"/>
      <c r="I38" s="36"/>
      <c r="J38" s="36"/>
      <c r="K38" s="36"/>
      <c r="L38" s="36"/>
      <c r="M38" s="36"/>
      <c r="N38" s="18"/>
      <c r="O38" s="19"/>
      <c r="BE38" s="1">
        <v>52.25</v>
      </c>
      <c r="BF38" s="1">
        <v>0.71699999999999997</v>
      </c>
      <c r="BG38" s="1">
        <v>0.83199999999999996</v>
      </c>
    </row>
    <row r="39" spans="2:59" ht="15.75" thickTop="1" x14ac:dyDescent="0.25">
      <c r="B39" s="20"/>
      <c r="C39" s="37"/>
      <c r="D39" s="37"/>
      <c r="E39" s="37"/>
      <c r="F39" s="37"/>
      <c r="G39" s="37"/>
      <c r="H39" s="37"/>
      <c r="I39" s="37"/>
      <c r="J39" s="37"/>
      <c r="K39" s="37"/>
      <c r="L39" s="37"/>
      <c r="M39" s="37"/>
      <c r="N39" s="8"/>
      <c r="O39" s="9"/>
      <c r="BE39" s="1">
        <v>52.333333333333336</v>
      </c>
      <c r="BF39" s="1">
        <v>0.72</v>
      </c>
      <c r="BG39" s="1">
        <v>0.83399999999999996</v>
      </c>
    </row>
    <row r="40" spans="2:59" x14ac:dyDescent="0.25">
      <c r="B40" s="16"/>
      <c r="C40" s="35"/>
      <c r="D40" s="35"/>
      <c r="E40" s="35"/>
      <c r="F40" s="35"/>
      <c r="G40" s="35"/>
      <c r="H40" s="35"/>
      <c r="I40" s="35"/>
      <c r="J40" s="35"/>
      <c r="K40" s="35"/>
      <c r="L40" s="35"/>
      <c r="M40" s="35"/>
      <c r="N40" s="12"/>
      <c r="O40" s="13"/>
      <c r="BE40" s="1">
        <v>52.416666666666664</v>
      </c>
      <c r="BF40" s="1">
        <v>0.72199999999999998</v>
      </c>
      <c r="BG40" s="1">
        <v>0.83499999999999996</v>
      </c>
    </row>
    <row r="41" spans="2:59" ht="21" x14ac:dyDescent="0.35">
      <c r="B41" s="14" t="s">
        <v>29</v>
      </c>
      <c r="C41" s="15"/>
      <c r="D41" s="15"/>
      <c r="E41" s="15"/>
      <c r="F41" s="15"/>
      <c r="G41" s="15"/>
      <c r="H41" s="35"/>
      <c r="I41" s="35"/>
      <c r="J41" s="35"/>
      <c r="K41" s="35"/>
      <c r="L41" s="35"/>
      <c r="M41" s="35"/>
      <c r="N41" s="12"/>
      <c r="O41" s="13"/>
      <c r="BE41" s="1">
        <v>52.5</v>
      </c>
      <c r="BF41" s="1">
        <v>0.72399999999999998</v>
      </c>
      <c r="BG41" s="1">
        <v>0.83699999999999997</v>
      </c>
    </row>
    <row r="42" spans="2:59" ht="21" x14ac:dyDescent="0.35">
      <c r="B42" s="10"/>
      <c r="C42" s="15"/>
      <c r="D42" s="15"/>
      <c r="E42" s="15"/>
      <c r="F42" s="15"/>
      <c r="G42" s="15"/>
      <c r="H42" s="35"/>
      <c r="I42" s="35"/>
      <c r="J42" s="35"/>
      <c r="K42" s="35"/>
      <c r="L42" s="35"/>
      <c r="M42" s="35"/>
      <c r="N42" s="12"/>
      <c r="O42" s="13"/>
      <c r="BE42" s="1">
        <v>52.583333333333336</v>
      </c>
      <c r="BF42" s="1">
        <v>0.72599999999999998</v>
      </c>
      <c r="BG42" s="1">
        <v>0.83899999999999997</v>
      </c>
    </row>
    <row r="43" spans="2:59" ht="15.75" thickBot="1" x14ac:dyDescent="0.3">
      <c r="B43" s="16"/>
      <c r="C43" s="35"/>
      <c r="D43" s="35"/>
      <c r="E43" s="35"/>
      <c r="F43" s="35"/>
      <c r="G43" s="35"/>
      <c r="H43" s="35"/>
      <c r="I43" s="35"/>
      <c r="J43" s="35"/>
      <c r="K43" s="35"/>
      <c r="L43" s="35"/>
      <c r="M43" s="35"/>
      <c r="N43" s="12"/>
      <c r="O43" s="13"/>
      <c r="BE43" s="1">
        <v>52.666666666666664</v>
      </c>
      <c r="BF43" s="1">
        <v>0.72899999999999998</v>
      </c>
      <c r="BG43" s="1">
        <v>0.84</v>
      </c>
    </row>
    <row r="44" spans="2:59" ht="22.5" thickTop="1" thickBot="1" x14ac:dyDescent="0.4">
      <c r="B44" s="16"/>
      <c r="C44" s="31" t="s">
        <v>22</v>
      </c>
      <c r="D44" s="31"/>
      <c r="E44" s="38">
        <f>E34-R46</f>
        <v>14304</v>
      </c>
      <c r="F44" s="31"/>
      <c r="G44" s="31"/>
      <c r="H44" s="35"/>
      <c r="I44" s="35"/>
      <c r="J44" s="15" t="s">
        <v>26</v>
      </c>
      <c r="K44" s="35"/>
      <c r="L44" s="58">
        <f>((E44*20)+E46)/1073100</f>
        <v>0.35544870002795637</v>
      </c>
      <c r="M44" s="35"/>
      <c r="N44" s="12"/>
      <c r="O44" s="13"/>
      <c r="BE44" s="1">
        <v>52.75</v>
      </c>
      <c r="BF44" s="1">
        <v>0.73099999999999998</v>
      </c>
      <c r="BG44" s="1">
        <v>0.84199999999999997</v>
      </c>
    </row>
    <row r="45" spans="2:59" ht="20.25" thickTop="1" thickBot="1" x14ac:dyDescent="0.35">
      <c r="B45" s="16"/>
      <c r="C45" s="31"/>
      <c r="D45" s="31"/>
      <c r="E45" s="31"/>
      <c r="F45" s="31"/>
      <c r="G45" s="31"/>
      <c r="H45" s="35"/>
      <c r="I45" s="35"/>
      <c r="J45" s="35"/>
      <c r="K45" s="35"/>
      <c r="L45" s="35"/>
      <c r="M45" s="35"/>
      <c r="N45" s="12"/>
      <c r="O45" s="13"/>
      <c r="BE45" s="1">
        <v>52.833333333333336</v>
      </c>
      <c r="BF45" s="1">
        <v>0.73299999999999998</v>
      </c>
      <c r="BG45" s="1">
        <v>0.84399999999999997</v>
      </c>
    </row>
    <row r="46" spans="2:59" ht="20.25" thickTop="1" thickBot="1" x14ac:dyDescent="0.35">
      <c r="B46" s="16"/>
      <c r="C46" s="31" t="s">
        <v>23</v>
      </c>
      <c r="D46" s="31"/>
      <c r="E46" s="38">
        <f>E36+(R46*12)</f>
        <v>95352</v>
      </c>
      <c r="F46" s="31"/>
      <c r="G46" s="31"/>
      <c r="H46" s="35"/>
      <c r="I46" s="35"/>
      <c r="J46" s="35"/>
      <c r="K46" s="35"/>
      <c r="L46" s="35"/>
      <c r="M46" s="35"/>
      <c r="N46" s="12"/>
      <c r="O46" s="13"/>
      <c r="R46" s="4">
        <f>ROUNDDOWN(((E34*30/7)-(E36*9/14))/12,0)</f>
        <v>3496</v>
      </c>
      <c r="BE46" s="1">
        <v>52.916666666666664</v>
      </c>
      <c r="BF46" s="1">
        <v>0.73599999999999999</v>
      </c>
      <c r="BG46" s="1">
        <v>0.84499999999999997</v>
      </c>
    </row>
    <row r="47" spans="2:59" ht="15.75" thickTop="1" x14ac:dyDescent="0.25">
      <c r="B47" s="16"/>
      <c r="C47" s="35"/>
      <c r="D47" s="35"/>
      <c r="E47" s="35"/>
      <c r="F47" s="35"/>
      <c r="G47" s="35"/>
      <c r="H47" s="35"/>
      <c r="I47" s="35"/>
      <c r="J47" s="35"/>
      <c r="K47" s="35"/>
      <c r="L47" s="35"/>
      <c r="M47" s="35"/>
      <c r="N47" s="12"/>
      <c r="O47" s="13"/>
      <c r="BE47" s="1">
        <v>53</v>
      </c>
      <c r="BF47" s="1">
        <v>0.73799999999999999</v>
      </c>
      <c r="BG47" s="1">
        <v>0.84699999999999998</v>
      </c>
    </row>
    <row r="48" spans="2:59" ht="15.75" thickBot="1" x14ac:dyDescent="0.3">
      <c r="B48" s="17"/>
      <c r="C48" s="18"/>
      <c r="D48" s="18"/>
      <c r="E48" s="18"/>
      <c r="F48" s="18"/>
      <c r="G48" s="18"/>
      <c r="H48" s="18"/>
      <c r="I48" s="18"/>
      <c r="J48" s="18"/>
      <c r="K48" s="18"/>
      <c r="L48" s="18"/>
      <c r="M48" s="18"/>
      <c r="N48" s="18"/>
      <c r="O48" s="19"/>
      <c r="BE48" s="1">
        <v>53.083333333333336</v>
      </c>
      <c r="BF48" s="1">
        <v>0.74</v>
      </c>
      <c r="BG48" s="1">
        <v>0.84899999999999998</v>
      </c>
    </row>
    <row r="49" spans="2:59" ht="15.75" thickTop="1" x14ac:dyDescent="0.25">
      <c r="B49" s="20"/>
      <c r="C49" s="8"/>
      <c r="D49" s="8"/>
      <c r="E49" s="8"/>
      <c r="F49" s="8"/>
      <c r="G49" s="8"/>
      <c r="H49" s="8"/>
      <c r="I49" s="8"/>
      <c r="J49" s="8"/>
      <c r="K49" s="8"/>
      <c r="L49" s="8"/>
      <c r="M49" s="8"/>
      <c r="N49" s="8"/>
      <c r="O49" s="9"/>
      <c r="BE49" s="1">
        <v>53.166666666666664</v>
      </c>
      <c r="BF49" s="1">
        <v>0.74299999999999999</v>
      </c>
      <c r="BG49" s="1">
        <v>0.85</v>
      </c>
    </row>
    <row r="50" spans="2:59" ht="21" x14ac:dyDescent="0.35">
      <c r="B50" s="14" t="s">
        <v>30</v>
      </c>
      <c r="C50" s="15"/>
      <c r="D50" s="15"/>
      <c r="E50" s="15"/>
      <c r="F50" s="11"/>
      <c r="G50" s="11"/>
      <c r="H50" s="11"/>
      <c r="I50" s="33" t="s">
        <v>31</v>
      </c>
      <c r="J50" s="33"/>
      <c r="K50" s="33"/>
      <c r="L50" s="33"/>
      <c r="M50" s="33"/>
      <c r="N50" s="11"/>
      <c r="O50" s="21"/>
      <c r="BE50" s="1">
        <v>53.25</v>
      </c>
      <c r="BF50" s="1">
        <v>0.745</v>
      </c>
      <c r="BG50" s="1">
        <v>0.85199999999999998</v>
      </c>
    </row>
    <row r="51" spans="2:59" ht="21" x14ac:dyDescent="0.35">
      <c r="B51" s="10"/>
      <c r="C51" s="11"/>
      <c r="D51" s="11"/>
      <c r="E51" s="11"/>
      <c r="F51" s="11"/>
      <c r="G51" s="11"/>
      <c r="H51" s="11"/>
      <c r="I51" s="33" t="s">
        <v>32</v>
      </c>
      <c r="J51" s="33"/>
      <c r="K51" s="33"/>
      <c r="L51" s="33"/>
      <c r="M51" s="33"/>
      <c r="N51" s="11"/>
      <c r="O51" s="21"/>
      <c r="BE51" s="1">
        <v>53.333333333333336</v>
      </c>
      <c r="BF51" s="1">
        <v>0.748</v>
      </c>
      <c r="BG51" s="1">
        <v>0.85399999999999998</v>
      </c>
    </row>
    <row r="52" spans="2:59" ht="21.75" thickBot="1" x14ac:dyDescent="0.4">
      <c r="B52" s="10"/>
      <c r="C52" s="11"/>
      <c r="D52" s="11"/>
      <c r="E52" s="11"/>
      <c r="F52" s="11"/>
      <c r="G52" s="11"/>
      <c r="H52" s="11"/>
      <c r="I52" s="1"/>
      <c r="J52" s="1"/>
      <c r="K52" s="1"/>
      <c r="L52" s="1"/>
      <c r="M52" s="1"/>
      <c r="N52" s="11"/>
      <c r="O52" s="21"/>
      <c r="BE52" s="1">
        <v>53.416666666666664</v>
      </c>
      <c r="BF52" s="1">
        <v>0.75</v>
      </c>
      <c r="BG52" s="1">
        <v>0.85599999999999998</v>
      </c>
    </row>
    <row r="53" spans="2:59" ht="22.5" thickTop="1" thickBot="1" x14ac:dyDescent="0.4">
      <c r="B53" s="10"/>
      <c r="C53" s="15" t="s">
        <v>24</v>
      </c>
      <c r="D53" s="15"/>
      <c r="E53" s="15"/>
      <c r="F53" s="15"/>
      <c r="G53" s="32">
        <v>0</v>
      </c>
      <c r="H53" s="11"/>
      <c r="I53" s="12"/>
      <c r="J53" s="12"/>
      <c r="K53" s="12"/>
      <c r="L53" s="12"/>
      <c r="M53" s="12"/>
      <c r="N53" s="12"/>
      <c r="O53" s="13"/>
      <c r="BE53" s="1">
        <v>53.5</v>
      </c>
      <c r="BF53" s="1">
        <v>0.753</v>
      </c>
      <c r="BG53" s="1">
        <v>0.85699999999999998</v>
      </c>
    </row>
    <row r="54" spans="2:59" ht="21.75" thickTop="1" x14ac:dyDescent="0.35">
      <c r="B54" s="10"/>
      <c r="C54" s="15"/>
      <c r="D54" s="15"/>
      <c r="E54" s="15"/>
      <c r="F54" s="15"/>
      <c r="G54" s="29" t="str">
        <f>IF(R59&gt;R46,"Exceeds Maximum Permitted",".")</f>
        <v>.</v>
      </c>
      <c r="H54" s="23"/>
      <c r="I54" s="12"/>
      <c r="J54" s="12"/>
      <c r="K54" s="12"/>
      <c r="L54" s="12"/>
      <c r="M54" s="12"/>
      <c r="N54" s="12"/>
      <c r="O54" s="13"/>
      <c r="BE54" s="1">
        <v>53.583333333333336</v>
      </c>
      <c r="BF54" s="1">
        <v>0.755</v>
      </c>
      <c r="BG54" s="1">
        <v>0.85899999999999999</v>
      </c>
    </row>
    <row r="55" spans="2:59" ht="21.75" thickBot="1" x14ac:dyDescent="0.4">
      <c r="B55" s="10"/>
      <c r="C55" s="15"/>
      <c r="D55" s="15"/>
      <c r="E55" s="15"/>
      <c r="F55" s="15"/>
      <c r="G55" s="11"/>
      <c r="H55" s="11"/>
      <c r="I55" s="11"/>
      <c r="J55" s="11"/>
      <c r="K55" s="11"/>
      <c r="L55" s="11"/>
      <c r="M55" s="11"/>
      <c r="N55" s="11"/>
      <c r="O55" s="21"/>
      <c r="BE55" s="1">
        <v>53.666666666666664</v>
      </c>
      <c r="BF55" s="1">
        <v>0.75800000000000001</v>
      </c>
      <c r="BG55" s="1">
        <v>0.86099999999999999</v>
      </c>
    </row>
    <row r="56" spans="2:59" ht="22.5" thickTop="1" thickBot="1" x14ac:dyDescent="0.4">
      <c r="B56" s="10"/>
      <c r="C56" s="15" t="s">
        <v>22</v>
      </c>
      <c r="D56" s="15"/>
      <c r="E56" s="34">
        <f>IF(G54=".",E34-R59,"Invalid")</f>
        <v>17800</v>
      </c>
      <c r="F56" s="15"/>
      <c r="G56" s="11"/>
      <c r="H56" s="11"/>
      <c r="I56" s="11"/>
      <c r="J56" s="15" t="s">
        <v>26</v>
      </c>
      <c r="K56" s="11"/>
      <c r="L56" s="58">
        <f>((E56*20)+E58)/1073100</f>
        <v>0.38151150871307427</v>
      </c>
      <c r="M56" s="11"/>
      <c r="N56" s="11"/>
      <c r="O56" s="21"/>
      <c r="BE56" s="1">
        <v>53.75</v>
      </c>
      <c r="BF56" s="1">
        <v>0.76</v>
      </c>
      <c r="BG56" s="1">
        <v>0.86199999999999999</v>
      </c>
    </row>
    <row r="57" spans="2:59" ht="22.5" thickTop="1" thickBot="1" x14ac:dyDescent="0.4">
      <c r="B57" s="10"/>
      <c r="C57" s="15"/>
      <c r="D57" s="15"/>
      <c r="E57" s="15"/>
      <c r="F57" s="15"/>
      <c r="G57" s="11"/>
      <c r="H57" s="11"/>
      <c r="I57" s="11"/>
      <c r="J57" s="11"/>
      <c r="K57" s="11"/>
      <c r="L57" s="11"/>
      <c r="M57" s="11"/>
      <c r="N57" s="11"/>
      <c r="O57" s="21"/>
      <c r="BE57" s="1">
        <v>53.833333333333336</v>
      </c>
      <c r="BF57" s="1">
        <v>0.76300000000000001</v>
      </c>
      <c r="BG57" s="1">
        <v>0.86399999999999999</v>
      </c>
    </row>
    <row r="58" spans="2:59" ht="22.5" thickTop="1" thickBot="1" x14ac:dyDescent="0.4">
      <c r="B58" s="10"/>
      <c r="C58" s="15" t="s">
        <v>23</v>
      </c>
      <c r="D58" s="15"/>
      <c r="E58" s="34">
        <f>IF(G54=".",E36+(R59*12),"Invalid")</f>
        <v>53400</v>
      </c>
      <c r="F58" s="15"/>
      <c r="G58" s="11"/>
      <c r="H58" s="11"/>
      <c r="I58" s="11"/>
      <c r="J58" s="11"/>
      <c r="K58" s="11"/>
      <c r="L58" s="11"/>
      <c r="M58" s="11"/>
      <c r="N58" s="11"/>
      <c r="O58" s="21"/>
      <c r="BE58" s="1">
        <v>53.916666666666664</v>
      </c>
      <c r="BF58" s="1">
        <v>0.76500000000000001</v>
      </c>
      <c r="BG58" s="1">
        <v>0.86599999999999999</v>
      </c>
    </row>
    <row r="59" spans="2:59" ht="22.5" thickTop="1" thickBot="1" x14ac:dyDescent="0.4">
      <c r="B59" s="24"/>
      <c r="C59" s="25"/>
      <c r="D59" s="25"/>
      <c r="E59" s="25"/>
      <c r="F59" s="25"/>
      <c r="G59" s="25"/>
      <c r="H59" s="25"/>
      <c r="I59" s="25"/>
      <c r="J59" s="25"/>
      <c r="K59" s="25"/>
      <c r="L59" s="25"/>
      <c r="M59" s="25"/>
      <c r="N59" s="25"/>
      <c r="O59" s="26"/>
      <c r="R59" s="22">
        <f>G53/12</f>
        <v>0</v>
      </c>
      <c r="BE59" s="1">
        <v>54</v>
      </c>
      <c r="BF59" s="1">
        <v>0.76800000000000002</v>
      </c>
      <c r="BG59" s="1">
        <v>0.86699999999999999</v>
      </c>
    </row>
    <row r="60" spans="2:59" s="52" customFormat="1" ht="15.75" thickTop="1" x14ac:dyDescent="0.25">
      <c r="BE60" s="52">
        <v>54.083333333333336</v>
      </c>
      <c r="BF60" s="52">
        <v>0.77100000000000002</v>
      </c>
      <c r="BG60" s="52">
        <v>0.86899999999999999</v>
      </c>
    </row>
    <row r="61" spans="2:59" s="52" customFormat="1" x14ac:dyDescent="0.25">
      <c r="BE61" s="52">
        <v>54.166666666666664</v>
      </c>
      <c r="BF61" s="52">
        <v>0.77300000000000002</v>
      </c>
      <c r="BG61" s="52">
        <v>0.871</v>
      </c>
    </row>
    <row r="62" spans="2:59" s="52" customFormat="1" x14ac:dyDescent="0.25">
      <c r="BE62" s="52">
        <v>54.25</v>
      </c>
      <c r="BF62" s="52">
        <v>0.77600000000000002</v>
      </c>
      <c r="BG62" s="52">
        <v>0.873</v>
      </c>
    </row>
    <row r="63" spans="2:59" s="52" customFormat="1" x14ac:dyDescent="0.25">
      <c r="BE63" s="52">
        <v>54.333333333333336</v>
      </c>
      <c r="BF63" s="52">
        <v>0.77900000000000003</v>
      </c>
      <c r="BG63" s="52">
        <v>0.874</v>
      </c>
    </row>
    <row r="64" spans="2:59" s="52" customFormat="1" x14ac:dyDescent="0.25">
      <c r="BE64" s="52">
        <v>54.416666666666664</v>
      </c>
      <c r="BF64" s="52">
        <v>0.78100000000000003</v>
      </c>
      <c r="BG64" s="52">
        <v>0.876</v>
      </c>
    </row>
    <row r="65" spans="57:59" s="52" customFormat="1" x14ac:dyDescent="0.25">
      <c r="BE65" s="52">
        <v>54.5</v>
      </c>
      <c r="BF65" s="52">
        <v>0.78400000000000003</v>
      </c>
      <c r="BG65" s="52">
        <v>0.878</v>
      </c>
    </row>
    <row r="66" spans="57:59" s="52" customFormat="1" x14ac:dyDescent="0.25">
      <c r="BE66" s="52">
        <v>54.583333333333336</v>
      </c>
      <c r="BF66" s="52">
        <v>0.78700000000000003</v>
      </c>
      <c r="BG66" s="52">
        <v>0.88</v>
      </c>
    </row>
    <row r="67" spans="57:59" s="52" customFormat="1" x14ac:dyDescent="0.25">
      <c r="BE67" s="52">
        <v>54.666666666666664</v>
      </c>
      <c r="BF67" s="52">
        <v>0.78900000000000003</v>
      </c>
      <c r="BG67" s="52">
        <v>0.88100000000000001</v>
      </c>
    </row>
    <row r="68" spans="57:59" s="52" customFormat="1" x14ac:dyDescent="0.25">
      <c r="BE68" s="52">
        <v>54.75</v>
      </c>
      <c r="BF68" s="52">
        <v>0.79200000000000004</v>
      </c>
      <c r="BG68" s="52">
        <v>0.88300000000000001</v>
      </c>
    </row>
    <row r="69" spans="57:59" s="52" customFormat="1" x14ac:dyDescent="0.25">
      <c r="BE69" s="52">
        <v>54.833333333333336</v>
      </c>
      <c r="BF69" s="52">
        <v>0.79500000000000004</v>
      </c>
      <c r="BG69" s="52">
        <v>0.88500000000000001</v>
      </c>
    </row>
    <row r="70" spans="57:59" s="52" customFormat="1" x14ac:dyDescent="0.25">
      <c r="BE70" s="52">
        <v>54.916666666666664</v>
      </c>
      <c r="BF70" s="52">
        <v>0.79800000000000004</v>
      </c>
      <c r="BG70" s="52">
        <v>0.88600000000000001</v>
      </c>
    </row>
    <row r="71" spans="57:59" s="52" customFormat="1" x14ac:dyDescent="0.25">
      <c r="BE71" s="52">
        <v>55</v>
      </c>
      <c r="BF71" s="53">
        <v>0.8</v>
      </c>
      <c r="BG71" s="52">
        <v>0.88800000000000001</v>
      </c>
    </row>
    <row r="72" spans="57:59" s="52" customFormat="1" x14ac:dyDescent="0.25">
      <c r="BE72" s="52">
        <v>55.083333333333336</v>
      </c>
      <c r="BF72" s="53">
        <v>0.80300000000000005</v>
      </c>
      <c r="BG72" s="52">
        <v>0.89</v>
      </c>
    </row>
    <row r="73" spans="57:59" s="52" customFormat="1" x14ac:dyDescent="0.25">
      <c r="BE73" s="52">
        <v>55.166666666666664</v>
      </c>
      <c r="BF73" s="53">
        <v>0.80600000000000005</v>
      </c>
      <c r="BG73" s="52">
        <v>0.89200000000000002</v>
      </c>
    </row>
    <row r="74" spans="57:59" s="52" customFormat="1" x14ac:dyDescent="0.25">
      <c r="BE74" s="52">
        <v>55.25</v>
      </c>
      <c r="BF74" s="53">
        <v>0.80900000000000005</v>
      </c>
      <c r="BG74" s="52">
        <v>0.89400000000000002</v>
      </c>
    </row>
    <row r="75" spans="57:59" s="52" customFormat="1" x14ac:dyDescent="0.25">
      <c r="BE75" s="52">
        <v>55.333333333333336</v>
      </c>
      <c r="BF75" s="53">
        <v>0.81200000000000006</v>
      </c>
      <c r="BG75" s="52">
        <v>0.89500000000000002</v>
      </c>
    </row>
    <row r="76" spans="57:59" s="52" customFormat="1" x14ac:dyDescent="0.25">
      <c r="BE76" s="52">
        <v>55.416666666666664</v>
      </c>
      <c r="BF76" s="53">
        <v>0.81499999999999995</v>
      </c>
      <c r="BG76" s="52">
        <v>0.89700000000000002</v>
      </c>
    </row>
    <row r="77" spans="57:59" s="52" customFormat="1" x14ac:dyDescent="0.25">
      <c r="BE77" s="52">
        <v>55.5</v>
      </c>
      <c r="BF77" s="53">
        <v>0.81799999999999995</v>
      </c>
      <c r="BG77" s="52">
        <v>0.89900000000000002</v>
      </c>
    </row>
    <row r="78" spans="57:59" s="52" customFormat="1" x14ac:dyDescent="0.25">
      <c r="BE78" s="52">
        <v>55.583333333333336</v>
      </c>
      <c r="BF78" s="53">
        <v>0.82099999999999995</v>
      </c>
      <c r="BG78" s="52">
        <v>0.90100000000000002</v>
      </c>
    </row>
    <row r="79" spans="57:59" s="52" customFormat="1" x14ac:dyDescent="0.25">
      <c r="BE79" s="52">
        <v>55.666666666666664</v>
      </c>
      <c r="BF79" s="53">
        <v>0.82399999999999995</v>
      </c>
      <c r="BG79" s="52">
        <v>0.90200000000000002</v>
      </c>
    </row>
    <row r="80" spans="57:59" s="52" customFormat="1" x14ac:dyDescent="0.25">
      <c r="BE80" s="52">
        <v>55.75</v>
      </c>
      <c r="BF80" s="53">
        <v>0.82599999999999996</v>
      </c>
      <c r="BG80" s="52">
        <v>0.90400000000000003</v>
      </c>
    </row>
    <row r="81" spans="57:59" s="52" customFormat="1" x14ac:dyDescent="0.25">
      <c r="BE81" s="52">
        <v>55.833333333333336</v>
      </c>
      <c r="BF81" s="53">
        <v>0.82899999999999996</v>
      </c>
      <c r="BG81" s="52">
        <v>0.90600000000000003</v>
      </c>
    </row>
    <row r="82" spans="57:59" s="52" customFormat="1" x14ac:dyDescent="0.25">
      <c r="BE82" s="52">
        <v>55.916666666666664</v>
      </c>
      <c r="BF82" s="53">
        <v>0.83199999999999996</v>
      </c>
      <c r="BG82" s="52">
        <v>0.90800000000000003</v>
      </c>
    </row>
    <row r="83" spans="57:59" s="52" customFormat="1" x14ac:dyDescent="0.25">
      <c r="BE83" s="52">
        <v>56</v>
      </c>
      <c r="BF83" s="53">
        <v>0.83499999999999996</v>
      </c>
      <c r="BG83" s="52">
        <v>0.90900000000000003</v>
      </c>
    </row>
    <row r="84" spans="57:59" s="52" customFormat="1" x14ac:dyDescent="0.25">
      <c r="BE84" s="52">
        <v>56.083333333333336</v>
      </c>
      <c r="BF84" s="53">
        <v>0.83799999999999997</v>
      </c>
      <c r="BG84" s="52">
        <v>0.91100000000000003</v>
      </c>
    </row>
    <row r="85" spans="57:59" s="52" customFormat="1" x14ac:dyDescent="0.25">
      <c r="BE85" s="52">
        <v>56.166666666666664</v>
      </c>
      <c r="BF85" s="53">
        <v>0.84099999999999997</v>
      </c>
      <c r="BG85" s="52">
        <v>0.91300000000000003</v>
      </c>
    </row>
    <row r="86" spans="57:59" s="52" customFormat="1" x14ac:dyDescent="0.25">
      <c r="BE86" s="52">
        <v>56.25</v>
      </c>
      <c r="BF86" s="53">
        <v>0.84399999999999997</v>
      </c>
      <c r="BG86" s="52">
        <v>0.91500000000000004</v>
      </c>
    </row>
    <row r="87" spans="57:59" s="52" customFormat="1" x14ac:dyDescent="0.25">
      <c r="BE87" s="52">
        <v>56.333333333333336</v>
      </c>
      <c r="BF87" s="53">
        <v>0.84799999999999998</v>
      </c>
      <c r="BG87" s="52">
        <v>0.91700000000000004</v>
      </c>
    </row>
    <row r="88" spans="57:59" s="52" customFormat="1" x14ac:dyDescent="0.25">
      <c r="BE88" s="52">
        <v>56.416666666666664</v>
      </c>
      <c r="BF88" s="53">
        <v>0.85099999999999998</v>
      </c>
      <c r="BG88" s="52">
        <v>0.91900000000000004</v>
      </c>
    </row>
    <row r="89" spans="57:59" s="52" customFormat="1" x14ac:dyDescent="0.25">
      <c r="BE89" s="52">
        <v>56.5</v>
      </c>
      <c r="BF89" s="53">
        <v>0.85399999999999998</v>
      </c>
      <c r="BG89" s="52">
        <v>0.92</v>
      </c>
    </row>
    <row r="90" spans="57:59" s="52" customFormat="1" x14ac:dyDescent="0.25">
      <c r="BE90" s="52">
        <v>56.583333333333336</v>
      </c>
      <c r="BF90" s="53">
        <v>0.85699999999999998</v>
      </c>
      <c r="BG90" s="52">
        <v>0.92200000000000004</v>
      </c>
    </row>
    <row r="91" spans="57:59" s="52" customFormat="1" x14ac:dyDescent="0.25">
      <c r="BE91" s="52">
        <v>56.666666666666664</v>
      </c>
      <c r="BF91" s="53">
        <v>0.86</v>
      </c>
      <c r="BG91" s="52">
        <v>0.92400000000000004</v>
      </c>
    </row>
    <row r="92" spans="57:59" s="52" customFormat="1" x14ac:dyDescent="0.25">
      <c r="BE92" s="52">
        <v>56.75</v>
      </c>
      <c r="BF92" s="53">
        <v>0.86299999999999999</v>
      </c>
      <c r="BG92" s="52">
        <v>0.92600000000000005</v>
      </c>
    </row>
    <row r="93" spans="57:59" s="52" customFormat="1" x14ac:dyDescent="0.25">
      <c r="BE93" s="52">
        <v>56.833333333333336</v>
      </c>
      <c r="BF93" s="53">
        <v>0.86599999999999999</v>
      </c>
      <c r="BG93" s="52">
        <v>0.92800000000000005</v>
      </c>
    </row>
    <row r="94" spans="57:59" s="52" customFormat="1" x14ac:dyDescent="0.25">
      <c r="BE94" s="52">
        <v>56.916666666666664</v>
      </c>
      <c r="BF94" s="53">
        <v>0.86899999999999999</v>
      </c>
      <c r="BG94" s="52">
        <v>0.93</v>
      </c>
    </row>
    <row r="95" spans="57:59" s="52" customFormat="1" x14ac:dyDescent="0.25">
      <c r="BE95" s="52">
        <v>57</v>
      </c>
      <c r="BF95" s="53">
        <v>0.872</v>
      </c>
      <c r="BG95" s="52">
        <v>0.93100000000000005</v>
      </c>
    </row>
    <row r="96" spans="57:59" s="52" customFormat="1" x14ac:dyDescent="0.25">
      <c r="BE96" s="52">
        <v>57.083333333333336</v>
      </c>
      <c r="BF96" s="53">
        <v>0.876</v>
      </c>
      <c r="BG96" s="52">
        <v>0.93300000000000005</v>
      </c>
    </row>
    <row r="97" spans="57:59" s="52" customFormat="1" x14ac:dyDescent="0.25">
      <c r="BE97" s="52">
        <v>57.166666666666664</v>
      </c>
      <c r="BF97" s="53">
        <v>0.879</v>
      </c>
      <c r="BG97" s="52">
        <v>0.93500000000000005</v>
      </c>
    </row>
    <row r="98" spans="57:59" s="52" customFormat="1" x14ac:dyDescent="0.25">
      <c r="BE98" s="52">
        <v>57.25</v>
      </c>
      <c r="BF98" s="53">
        <v>0.88200000000000001</v>
      </c>
      <c r="BG98" s="52">
        <v>0.93700000000000006</v>
      </c>
    </row>
    <row r="99" spans="57:59" s="52" customFormat="1" x14ac:dyDescent="0.25">
      <c r="BE99" s="52">
        <v>57.333333333333336</v>
      </c>
      <c r="BF99" s="53">
        <v>0.88600000000000001</v>
      </c>
      <c r="BG99" s="52">
        <v>0.93899999999999995</v>
      </c>
    </row>
    <row r="100" spans="57:59" s="52" customFormat="1" x14ac:dyDescent="0.25">
      <c r="BE100" s="52">
        <v>57.416666666666664</v>
      </c>
      <c r="BF100" s="53">
        <v>0.88900000000000001</v>
      </c>
      <c r="BG100" s="52">
        <v>0.94099999999999995</v>
      </c>
    </row>
    <row r="101" spans="57:59" s="52" customFormat="1" x14ac:dyDescent="0.25">
      <c r="BE101" s="52">
        <v>57.5</v>
      </c>
      <c r="BF101" s="53">
        <v>0.89200000000000002</v>
      </c>
      <c r="BG101" s="52">
        <v>0.94199999999999995</v>
      </c>
    </row>
    <row r="102" spans="57:59" s="52" customFormat="1" x14ac:dyDescent="0.25">
      <c r="BE102" s="52">
        <v>57.583333333333336</v>
      </c>
      <c r="BF102" s="53">
        <v>0.89600000000000002</v>
      </c>
      <c r="BG102" s="52">
        <v>0.94399999999999995</v>
      </c>
    </row>
    <row r="103" spans="57:59" s="52" customFormat="1" x14ac:dyDescent="0.25">
      <c r="BE103" s="52">
        <v>57.666666666666664</v>
      </c>
      <c r="BF103" s="53">
        <v>0.89900000000000002</v>
      </c>
      <c r="BG103" s="52">
        <v>0.94599999999999995</v>
      </c>
    </row>
    <row r="104" spans="57:59" s="52" customFormat="1" x14ac:dyDescent="0.25">
      <c r="BE104" s="52">
        <v>57.75</v>
      </c>
      <c r="BF104" s="53">
        <v>0.90200000000000002</v>
      </c>
      <c r="BG104" s="52">
        <v>0.94799999999999995</v>
      </c>
    </row>
    <row r="105" spans="57:59" s="52" customFormat="1" x14ac:dyDescent="0.25">
      <c r="BE105" s="52">
        <v>57.833333333333336</v>
      </c>
      <c r="BF105" s="53">
        <v>0.90500000000000003</v>
      </c>
      <c r="BG105" s="52">
        <v>0.95</v>
      </c>
    </row>
    <row r="106" spans="57:59" s="52" customFormat="1" x14ac:dyDescent="0.25">
      <c r="BE106" s="52">
        <v>57.916666666666664</v>
      </c>
      <c r="BF106" s="53">
        <v>0.90900000000000003</v>
      </c>
      <c r="BG106" s="52">
        <v>0.95199999999999996</v>
      </c>
    </row>
    <row r="107" spans="57:59" s="52" customFormat="1" x14ac:dyDescent="0.25">
      <c r="BE107" s="52">
        <v>58</v>
      </c>
      <c r="BF107" s="53">
        <v>0.91200000000000003</v>
      </c>
      <c r="BG107" s="52">
        <v>0.95399999999999996</v>
      </c>
    </row>
    <row r="108" spans="57:59" s="52" customFormat="1" x14ac:dyDescent="0.25">
      <c r="BE108" s="52">
        <v>58.083333333333336</v>
      </c>
      <c r="BF108" s="53">
        <v>0.91600000000000004</v>
      </c>
      <c r="BG108" s="52">
        <v>0.95599999999999996</v>
      </c>
    </row>
    <row r="109" spans="57:59" s="52" customFormat="1" x14ac:dyDescent="0.25">
      <c r="BE109" s="52">
        <v>58.166666666666664</v>
      </c>
      <c r="BF109" s="53">
        <v>0.91900000000000004</v>
      </c>
      <c r="BG109" s="52">
        <v>0.95699999999999996</v>
      </c>
    </row>
    <row r="110" spans="57:59" s="52" customFormat="1" x14ac:dyDescent="0.25">
      <c r="BE110" s="52">
        <v>58.25</v>
      </c>
      <c r="BF110" s="53">
        <v>0.92300000000000004</v>
      </c>
      <c r="BG110" s="52">
        <v>0.95899999999999996</v>
      </c>
    </row>
    <row r="111" spans="57:59" s="52" customFormat="1" x14ac:dyDescent="0.25">
      <c r="BE111" s="52">
        <v>58.333333333333336</v>
      </c>
      <c r="BF111" s="53">
        <v>0.92600000000000005</v>
      </c>
      <c r="BG111" s="52">
        <v>0.96099999999999997</v>
      </c>
    </row>
    <row r="112" spans="57:59" s="52" customFormat="1" x14ac:dyDescent="0.25">
      <c r="BE112" s="52">
        <v>58.416666666666664</v>
      </c>
      <c r="BF112" s="53">
        <v>0.93</v>
      </c>
      <c r="BG112" s="52">
        <v>0.96299999999999997</v>
      </c>
    </row>
    <row r="113" spans="57:59" s="52" customFormat="1" x14ac:dyDescent="0.25">
      <c r="BE113" s="52">
        <v>58.5</v>
      </c>
      <c r="BF113" s="53">
        <v>0.93300000000000005</v>
      </c>
      <c r="BG113" s="52">
        <v>0.96499999999999997</v>
      </c>
    </row>
    <row r="114" spans="57:59" s="52" customFormat="1" x14ac:dyDescent="0.25">
      <c r="BE114" s="52">
        <v>58.583333333333336</v>
      </c>
      <c r="BF114" s="53">
        <v>0.93700000000000006</v>
      </c>
      <c r="BG114" s="52">
        <v>0.96699999999999997</v>
      </c>
    </row>
    <row r="115" spans="57:59" s="52" customFormat="1" x14ac:dyDescent="0.25">
      <c r="BE115" s="52">
        <v>58.666666666666664</v>
      </c>
      <c r="BF115" s="53">
        <v>0.94</v>
      </c>
      <c r="BG115" s="52">
        <v>0.96899999999999997</v>
      </c>
    </row>
    <row r="116" spans="57:59" s="52" customFormat="1" x14ac:dyDescent="0.25">
      <c r="BE116" s="52">
        <v>58.75</v>
      </c>
      <c r="BF116" s="53">
        <v>0.94399999999999995</v>
      </c>
      <c r="BG116" s="52">
        <v>0.97099999999999997</v>
      </c>
    </row>
    <row r="117" spans="57:59" s="52" customFormat="1" x14ac:dyDescent="0.25">
      <c r="BE117" s="52">
        <v>58.833333333333336</v>
      </c>
      <c r="BF117" s="53">
        <v>0.94799999999999995</v>
      </c>
      <c r="BG117" s="52">
        <v>0.97299999999999998</v>
      </c>
    </row>
    <row r="118" spans="57:59" s="52" customFormat="1" x14ac:dyDescent="0.25">
      <c r="BE118" s="52">
        <v>58.916666666666664</v>
      </c>
      <c r="BF118" s="53">
        <v>0.95099999999999996</v>
      </c>
      <c r="BG118" s="52">
        <v>0.97499999999999998</v>
      </c>
    </row>
    <row r="119" spans="57:59" s="52" customFormat="1" x14ac:dyDescent="0.25">
      <c r="BE119" s="52">
        <v>59</v>
      </c>
      <c r="BF119" s="53">
        <v>0.95499999999999996</v>
      </c>
      <c r="BG119" s="52">
        <v>0.97699999999999998</v>
      </c>
    </row>
    <row r="120" spans="57:59" s="52" customFormat="1" x14ac:dyDescent="0.25">
      <c r="BE120" s="52">
        <v>59.083333333333336</v>
      </c>
      <c r="BF120" s="53">
        <v>0.95799999999999996</v>
      </c>
      <c r="BG120" s="52">
        <v>0.97899999999999998</v>
      </c>
    </row>
    <row r="121" spans="57:59" s="52" customFormat="1" x14ac:dyDescent="0.25">
      <c r="BE121" s="52">
        <v>59.166666666666664</v>
      </c>
      <c r="BF121" s="53">
        <v>0.96199999999999997</v>
      </c>
      <c r="BG121" s="52">
        <v>0.98</v>
      </c>
    </row>
    <row r="122" spans="57:59" s="52" customFormat="1" x14ac:dyDescent="0.25">
      <c r="BE122" s="52">
        <v>59.25</v>
      </c>
      <c r="BF122" s="53">
        <v>0.96599999999999997</v>
      </c>
      <c r="BG122" s="52">
        <v>0.98199999999999998</v>
      </c>
    </row>
    <row r="123" spans="57:59" s="52" customFormat="1" x14ac:dyDescent="0.25">
      <c r="BE123" s="52">
        <v>59.333333333333336</v>
      </c>
      <c r="BF123" s="53">
        <v>0.97</v>
      </c>
      <c r="BG123" s="52">
        <v>0.98399999999999999</v>
      </c>
    </row>
    <row r="124" spans="57:59" s="52" customFormat="1" x14ac:dyDescent="0.25">
      <c r="BE124" s="52">
        <v>59.416666666666664</v>
      </c>
      <c r="BF124" s="53">
        <v>0.97399999999999998</v>
      </c>
      <c r="BG124" s="52">
        <v>0.98599999999999999</v>
      </c>
    </row>
    <row r="125" spans="57:59" s="52" customFormat="1" x14ac:dyDescent="0.25">
      <c r="BE125" s="52">
        <v>59.5</v>
      </c>
      <c r="BF125" s="53">
        <v>0.97699999999999998</v>
      </c>
      <c r="BG125" s="52">
        <v>0.98799999999999999</v>
      </c>
    </row>
    <row r="126" spans="57:59" s="52" customFormat="1" x14ac:dyDescent="0.25">
      <c r="BE126" s="52">
        <v>59.583333333333336</v>
      </c>
      <c r="BF126" s="53">
        <v>0.98099999999999998</v>
      </c>
      <c r="BG126" s="52">
        <v>0.99</v>
      </c>
    </row>
    <row r="127" spans="57:59" s="52" customFormat="1" x14ac:dyDescent="0.25">
      <c r="BE127" s="52">
        <v>59.666666666666664</v>
      </c>
      <c r="BF127" s="53">
        <v>0.98499999999999999</v>
      </c>
      <c r="BG127" s="52">
        <v>0.99199999999999999</v>
      </c>
    </row>
    <row r="128" spans="57:59" s="52" customFormat="1" x14ac:dyDescent="0.25">
      <c r="BE128" s="52">
        <v>59.75</v>
      </c>
      <c r="BF128" s="53">
        <v>0.98899999999999999</v>
      </c>
      <c r="BG128" s="52">
        <v>0.99399999999999999</v>
      </c>
    </row>
    <row r="129" spans="57:59" s="52" customFormat="1" x14ac:dyDescent="0.25">
      <c r="BE129" s="52">
        <v>59.833333333333336</v>
      </c>
      <c r="BF129" s="53">
        <v>0.99299999999999999</v>
      </c>
      <c r="BG129" s="52">
        <v>0.996</v>
      </c>
    </row>
    <row r="130" spans="57:59" s="52" customFormat="1" x14ac:dyDescent="0.25">
      <c r="BE130" s="52">
        <v>59.916666666666664</v>
      </c>
      <c r="BF130" s="53">
        <v>0.996</v>
      </c>
      <c r="BG130" s="52">
        <v>0.998</v>
      </c>
    </row>
    <row r="131" spans="57:59" s="52" customFormat="1" x14ac:dyDescent="0.25"/>
  </sheetData>
  <sheetProtection password="A1B2" sheet="1" objects="1" scenarios="1"/>
  <mergeCells count="4">
    <mergeCell ref="B3:M3"/>
    <mergeCell ref="B4:M4"/>
    <mergeCell ref="B5:M5"/>
    <mergeCell ref="B6:M6"/>
  </mergeCells>
  <conditionalFormatting sqref="BF71:BF82">
    <cfRule type="expression" dxfId="23" priority="23" stopIfTrue="1">
      <formula>MOD(ROW(),2)=0</formula>
    </cfRule>
    <cfRule type="expression" dxfId="22" priority="24" stopIfTrue="1">
      <formula>MOD(ROW(),2)&lt;&gt;0</formula>
    </cfRule>
  </conditionalFormatting>
  <conditionalFormatting sqref="BF83:BF94">
    <cfRule type="expression" dxfId="21" priority="21" stopIfTrue="1">
      <formula>MOD(ROW(),2)=0</formula>
    </cfRule>
    <cfRule type="expression" dxfId="20" priority="22" stopIfTrue="1">
      <formula>MOD(ROW(),2)&lt;&gt;0</formula>
    </cfRule>
  </conditionalFormatting>
  <conditionalFormatting sqref="BF95:BF106">
    <cfRule type="expression" dxfId="19" priority="19" stopIfTrue="1">
      <formula>MOD(ROW(),2)=0</formula>
    </cfRule>
    <cfRule type="expression" dxfId="18" priority="20" stopIfTrue="1">
      <formula>MOD(ROW(),2)&lt;&gt;0</formula>
    </cfRule>
  </conditionalFormatting>
  <conditionalFormatting sqref="BF107:BF118">
    <cfRule type="expression" dxfId="17" priority="17" stopIfTrue="1">
      <formula>MOD(ROW(),2)=0</formula>
    </cfRule>
    <cfRule type="expression" dxfId="16" priority="18" stopIfTrue="1">
      <formula>MOD(ROW(),2)&lt;&gt;0</formula>
    </cfRule>
  </conditionalFormatting>
  <conditionalFormatting sqref="BF119:BF130">
    <cfRule type="expression" dxfId="15" priority="15" stopIfTrue="1">
      <formula>MOD(ROW(),2)=0</formula>
    </cfRule>
    <cfRule type="expression" dxfId="14" priority="16" stopIfTrue="1">
      <formula>MOD(ROW(),2)&lt;&gt;0</formula>
    </cfRule>
  </conditionalFormatting>
  <conditionalFormatting sqref="BG11:BP22">
    <cfRule type="expression" dxfId="13" priority="13" stopIfTrue="1">
      <formula>MOD(ROW(),2)=0</formula>
    </cfRule>
    <cfRule type="expression" dxfId="12" priority="14" stopIfTrue="1">
      <formula>MOD(ROW(),2)&lt;&gt;0</formula>
    </cfRule>
  </conditionalFormatting>
  <conditionalFormatting sqref="L34">
    <cfRule type="cellIs" dxfId="11" priority="9" operator="greaterThan">
      <formula>1</formula>
    </cfRule>
    <cfRule type="cellIs" dxfId="10" priority="10" operator="between">
      <formula>0.85</formula>
      <formula>1</formula>
    </cfRule>
    <cfRule type="cellIs" dxfId="9" priority="11" operator="between">
      <formula>0.5</formula>
      <formula>0.85</formula>
    </cfRule>
    <cfRule type="cellIs" dxfId="8" priority="12" operator="lessThan">
      <formula>0.5</formula>
    </cfRule>
  </conditionalFormatting>
  <conditionalFormatting sqref="L44">
    <cfRule type="cellIs" dxfId="7" priority="5" operator="greaterThan">
      <formula>1</formula>
    </cfRule>
    <cfRule type="cellIs" dxfId="6" priority="6" operator="between">
      <formula>0.85</formula>
      <formula>1</formula>
    </cfRule>
    <cfRule type="cellIs" dxfId="5" priority="7" operator="between">
      <formula>0.5</formula>
      <formula>0.85</formula>
    </cfRule>
    <cfRule type="cellIs" dxfId="4" priority="8" operator="lessThan">
      <formula>0.5</formula>
    </cfRule>
  </conditionalFormatting>
  <conditionalFormatting sqref="L56">
    <cfRule type="cellIs" dxfId="3" priority="1" operator="greaterThan">
      <formula>1</formula>
    </cfRule>
    <cfRule type="cellIs" dxfId="2" priority="2" operator="between">
      <formula>0.85</formula>
      <formula>1</formula>
    </cfRule>
    <cfRule type="cellIs" dxfId="1" priority="3" operator="between">
      <formula>0.5</formula>
      <formula>0.85</formula>
    </cfRule>
    <cfRule type="cellIs" dxfId="0" priority="4" operator="lessThan">
      <formula>0.5</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Sheet2!$B$2:$B$3</xm:f>
          </x14:formula1>
          <xm:sqref>M26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3"/>
  <sheetViews>
    <sheetView workbookViewId="0">
      <selection activeCell="B2" sqref="B2"/>
    </sheetView>
  </sheetViews>
  <sheetFormatPr defaultRowHeight="15" x14ac:dyDescent="0.25"/>
  <sheetData>
    <row r="2" spans="2:2" x14ac:dyDescent="0.25">
      <c r="B2" t="s">
        <v>10</v>
      </c>
    </row>
    <row r="3" spans="2:2" x14ac:dyDescent="0.25">
      <c r="B3" t="s">
        <v>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2"/>
  <sheetViews>
    <sheetView workbookViewId="0">
      <selection activeCell="B31" sqref="B31"/>
    </sheetView>
  </sheetViews>
  <sheetFormatPr defaultRowHeight="15" x14ac:dyDescent="0.25"/>
  <cols>
    <col min="1" max="1" width="9.140625" style="4"/>
    <col min="2" max="2" width="198.42578125" style="39" customWidth="1"/>
    <col min="3" max="16384" width="9.140625" style="4"/>
  </cols>
  <sheetData>
    <row r="1" spans="2:2" ht="21" x14ac:dyDescent="0.35">
      <c r="B1" s="42" t="s">
        <v>51</v>
      </c>
    </row>
    <row r="3" spans="2:2" ht="18.75" x14ac:dyDescent="0.3">
      <c r="B3" s="41" t="s">
        <v>47</v>
      </c>
    </row>
    <row r="4" spans="2:2" x14ac:dyDescent="0.25">
      <c r="B4" s="39" t="s">
        <v>46</v>
      </c>
    </row>
    <row r="5" spans="2:2" x14ac:dyDescent="0.25">
      <c r="B5" s="39" t="s">
        <v>52</v>
      </c>
    </row>
    <row r="7" spans="2:2" ht="30" x14ac:dyDescent="0.25">
      <c r="B7" s="39" t="s">
        <v>53</v>
      </c>
    </row>
    <row r="8" spans="2:2" x14ac:dyDescent="0.25">
      <c r="B8" s="39" t="s">
        <v>54</v>
      </c>
    </row>
    <row r="10" spans="2:2" x14ac:dyDescent="0.25">
      <c r="B10" s="39" t="s">
        <v>45</v>
      </c>
    </row>
    <row r="12" spans="2:2" x14ac:dyDescent="0.25">
      <c r="B12" s="39" t="s">
        <v>44</v>
      </c>
    </row>
    <row r="14" spans="2:2" ht="30" x14ac:dyDescent="0.25">
      <c r="B14" s="39" t="s">
        <v>55</v>
      </c>
    </row>
    <row r="15" spans="2:2" x14ac:dyDescent="0.25">
      <c r="B15" s="39" t="s">
        <v>43</v>
      </c>
    </row>
    <row r="17" spans="2:2" ht="30" x14ac:dyDescent="0.25">
      <c r="B17" s="39" t="s">
        <v>42</v>
      </c>
    </row>
    <row r="18" spans="2:2" x14ac:dyDescent="0.25">
      <c r="B18" s="39" t="s">
        <v>41</v>
      </c>
    </row>
    <row r="20" spans="2:2" ht="18.75" x14ac:dyDescent="0.3">
      <c r="B20" s="41" t="s">
        <v>40</v>
      </c>
    </row>
    <row r="22" spans="2:2" x14ac:dyDescent="0.25">
      <c r="B22" s="39" t="s">
        <v>39</v>
      </c>
    </row>
    <row r="23" spans="2:2" x14ac:dyDescent="0.25">
      <c r="B23" s="39" t="s">
        <v>49</v>
      </c>
    </row>
    <row r="24" spans="2:2" x14ac:dyDescent="0.25">
      <c r="B24" s="39" t="s">
        <v>38</v>
      </c>
    </row>
    <row r="25" spans="2:2" ht="30" x14ac:dyDescent="0.25">
      <c r="B25" s="39" t="s">
        <v>37</v>
      </c>
    </row>
    <row r="26" spans="2:2" x14ac:dyDescent="0.25">
      <c r="B26" s="39" t="s">
        <v>36</v>
      </c>
    </row>
    <row r="27" spans="2:2" x14ac:dyDescent="0.25">
      <c r="B27" s="39" t="s">
        <v>35</v>
      </c>
    </row>
    <row r="28" spans="2:2" ht="30" x14ac:dyDescent="0.25">
      <c r="B28" s="39" t="s">
        <v>34</v>
      </c>
    </row>
    <row r="29" spans="2:2" x14ac:dyDescent="0.25">
      <c r="B29" s="59" t="s">
        <v>58</v>
      </c>
    </row>
    <row r="31" spans="2:2" ht="18.75" x14ac:dyDescent="0.3">
      <c r="B31" s="41"/>
    </row>
    <row r="32" spans="2:2" x14ac:dyDescent="0.25">
      <c r="B32" s="40"/>
    </row>
  </sheetData>
  <sheetProtection password="A1B2"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1995 Protected Memb Calculator</vt:lpstr>
      <vt:lpstr>Sheet2</vt:lpstr>
      <vt:lpstr>Notes</vt:lpstr>
    </vt:vector>
  </TitlesOfParts>
  <Company>BSO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johncoy</dc:creator>
  <cp:lastModifiedBy>johncoy</cp:lastModifiedBy>
  <dcterms:created xsi:type="dcterms:W3CDTF">2020-03-19T11:13:57Z</dcterms:created>
  <dcterms:modified xsi:type="dcterms:W3CDTF">2020-08-17T11:07:07Z</dcterms:modified>
</cp:coreProperties>
</file>