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C59F" lockStructure="1"/>
  <bookViews>
    <workbookView xWindow="0" yWindow="240" windowWidth="12240" windowHeight="9000" firstSheet="6" activeTab="6"/>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Ret Age 68" sheetId="9" r:id="rId7"/>
    <sheet name="Sheet3" sheetId="10" state="hidden" r:id="rId8"/>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7" i="7" l="1"/>
  <c r="J17" i="7"/>
  <c r="D20" i="3" l="1"/>
  <c r="D14" i="3"/>
  <c r="C6" i="6" l="1"/>
  <c r="G73" i="3" l="1"/>
  <c r="G74" i="3"/>
  <c r="G78" i="3"/>
  <c r="G75" i="3"/>
  <c r="G79" i="3"/>
  <c r="G76" i="3"/>
  <c r="G77" i="3"/>
  <c r="X147" i="7"/>
  <c r="X156" i="7"/>
  <c r="AB14" i="7"/>
  <c r="AD14" i="7" l="1"/>
  <c r="J21" i="7" s="1"/>
  <c r="AH11" i="7"/>
  <c r="AH12" i="7"/>
  <c r="AH13" i="7"/>
  <c r="AH14" i="7"/>
  <c r="AH15" i="7"/>
  <c r="AH16" i="7"/>
  <c r="AH17" i="7"/>
  <c r="AH18" i="7"/>
  <c r="AH19" i="7"/>
  <c r="AH20" i="7"/>
  <c r="AH21" i="7"/>
  <c r="J22" i="7" l="1"/>
  <c r="K34"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Y52" i="5"/>
  <c r="BB50" i="5"/>
  <c r="BC50" i="5" s="1"/>
  <c r="G66" i="3" s="1"/>
  <c r="AX52" i="5"/>
  <c r="AW52" i="5"/>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U6" i="7" s="1"/>
  <c r="F70" i="3"/>
  <c r="D72" i="3"/>
  <c r="E71" i="3"/>
  <c r="A55" i="5" s="1"/>
  <c r="BB55" i="5" s="1"/>
  <c r="BC55" i="5" s="1"/>
  <c r="G71" i="3" s="1"/>
  <c r="G69" i="3" l="1"/>
  <c r="H70" i="3" s="1"/>
  <c r="F71" i="3"/>
  <c r="D73" i="3"/>
  <c r="E72" i="3"/>
  <c r="A56" i="5" s="1"/>
  <c r="BC56" i="5" s="1"/>
  <c r="H71" i="3" l="1"/>
  <c r="U9" i="7" s="1"/>
  <c r="H69" i="3"/>
  <c r="G72" i="3"/>
  <c r="K24" i="9" s="1"/>
  <c r="Q24"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D79" i="3" l="1"/>
  <c r="W17" i="7" s="1"/>
  <c r="J19" i="7" s="1"/>
  <c r="H78" i="3"/>
  <c r="E78" i="3"/>
  <c r="F78" i="3" s="1"/>
  <c r="J24" i="7" l="1"/>
  <c r="K32" i="9"/>
  <c r="H79" i="3"/>
  <c r="E79" i="3"/>
  <c r="F79" i="3" s="1"/>
  <c r="K36" i="9" l="1"/>
  <c r="Q36" i="9" s="1"/>
  <c r="J26" i="7"/>
</calcChain>
</file>

<file path=xl/sharedStrings.xml><?xml version="1.0" encoding="utf-8"?>
<sst xmlns="http://schemas.openxmlformats.org/spreadsheetml/2006/main" count="88" uniqueCount="79">
  <si>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</si>
  <si>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</si>
  <si>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</si>
  <si>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</si>
  <si>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</si>
  <si>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</si>
  <si>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</si>
  <si>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</si>
  <si>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</si>
  <si>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</si>
  <si>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</si>
  <si>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</si>
  <si>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</si>
  <si>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</si>
  <si>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Date of birth</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</si>
  <si>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</si>
  <si>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</si>
  <si>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</si>
  <si>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</si>
  <si>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</si>
  <si>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</si>
  <si>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</si>
  <si>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</si>
  <si>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</si>
  <si>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</si>
  <si>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</si>
  <si>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</si>
  <si>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</si>
  <si>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</si>
  <si>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</si>
  <si>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</si>
  <si>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</si>
  <si>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</si>
  <si>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</si>
  <si>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</si>
  <si>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</si>
  <si>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</si>
  <si>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</si>
  <si>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</si>
  <si>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</si>
  <si>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</si>
  <si>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</si>
  <si>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ILLUSTRATION OF 2015 PENSION SCHEME BENEFITS FOR NORMAL RETIREMENT AGE OF 68 YEARS</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</si>
  <si>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</si>
  <si>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</si>
  <si>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</si>
  <si>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</si>
  <si>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3. Retirement age of 68</t>
  </si>
  <si>
    <t>Revaluation Rate</t>
  </si>
  <si>
    <t xml:space="preserve">Date Joined Scheme </t>
  </si>
  <si>
    <t>Date Joined 2015 Scheme</t>
  </si>
  <si>
    <t>Enter Date of Birth</t>
  </si>
  <si>
    <t>Enter Date Joined Scheme</t>
  </si>
  <si>
    <t>2015 Scheme Calculator for Member's with a Normal Retirement Age of 68</t>
  </si>
  <si>
    <t>Annual Pensionable Salary at Joined scheme</t>
  </si>
  <si>
    <t>Value of Pension Built to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</si>
  <si>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</si>
  <si>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</si>
  <si>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</si>
  <si>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</si>
  <si>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</si>
  <si>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If you are considering retiring before age 68 enter the age you intend to retire in the yellow boxes</t>
  </si>
  <si>
    <t>Estimated Pension At Age 68 =</t>
  </si>
  <si>
    <t>Estimated VER Pension at Intended Retirement Age</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</si>
  <si>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</si>
  <si>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</si>
  <si>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</si>
  <si>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</si>
  <si>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</si>
  <si>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</si>
  <si>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If you intend to Retire before your NRA, enter the age in years and months in the yellow boxes in the VER section you intend to retire. Your reduced pension benefits will be displayed </t>
  </si>
  <si>
    <r>
      <t xml:space="preserve">               This Calculator should only be used by 2015 scheme members born</t>
    </r>
    <r>
      <rPr>
        <b/>
        <sz val="14"/>
        <color rgb="FFFF0000"/>
        <rFont val="Calibri"/>
        <family val="2"/>
        <scheme val="minor"/>
      </rPr>
      <t xml:space="preserve"> after 05/04/1970</t>
    </r>
  </si>
  <si>
    <t>LTA Used</t>
  </si>
  <si>
    <t xml:space="preserve">           3. Retirement age of 68</t>
  </si>
  <si>
    <t xml:space="preserve">          2015 Scheme Calculator - Members with Normal Retirement Age of 68</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</si>
  <si>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</si>
  <si>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</si>
  <si>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t>
  </si>
  <si>
    <t xml:space="preserve">               Please note the following calculation is for illustration purposes only and under no circumstances  should be taken as a guarantee of the benefits you may receive on retirement.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</si>
</sst>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1"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8"/>
      <color theme="1"/>
      <name val="Calibri"/>
      <family val="2"/>
      <scheme val="minor"/>
    </font>
    <font>
      <b/>
      <sz val="18"/>
      <color rgb="FFFF0000"/>
      <name val="Calibri"/>
      <family val="2"/>
      <scheme val="minor"/>
    </font>
    <font>
      <b/>
      <sz val="16"/>
      <color rgb="FFFF0000"/>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79">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cellStyleXfs>
  <cellXfs count="169">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165" fontId="4" fillId="10" borderId="9"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0" fontId="24" fillId="11" borderId="0" xfId="0" applyFont="1" applyFill="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26" fillId="2" borderId="0" xfId="0" applyFont="1" applyFill="1" applyBorder="1" applyProtection="1">
      <protection hidden="1"/>
    </xf>
    <xf numFmtId="0" fontId="6" fillId="2" borderId="0" xfId="0" applyFont="1" applyFill="1" applyBorder="1" applyAlignment="1" applyProtection="1">
      <protection hidden="1"/>
    </xf>
    <xf numFmtId="0" fontId="6" fillId="2" borderId="0" xfId="0" applyFont="1" applyFill="1" applyBorder="1" applyProtection="1">
      <protection hidden="1"/>
    </xf>
    <xf numFmtId="0" fontId="4" fillId="2" borderId="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26" fillId="14" borderId="0" xfId="0" applyFont="1" applyFill="1" applyBorder="1" applyProtection="1">
      <protection hidden="1"/>
    </xf>
    <xf numFmtId="0" fontId="26" fillId="14" borderId="24" xfId="0" applyFont="1" applyFill="1" applyBorder="1" applyProtection="1">
      <protection hidden="1"/>
    </xf>
    <xf numFmtId="0" fontId="0" fillId="14" borderId="25" xfId="0"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6"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9" fillId="2" borderId="30" xfId="0" applyFont="1" applyFill="1" applyBorder="1" applyProtection="1">
      <protection hidden="1"/>
    </xf>
    <xf numFmtId="0" fontId="9" fillId="2" borderId="31" xfId="0" applyFont="1" applyFill="1" applyBorder="1" applyProtection="1">
      <protection hidden="1"/>
    </xf>
    <xf numFmtId="0" fontId="26" fillId="2" borderId="31" xfId="0" applyFont="1" applyFill="1" applyBorder="1" applyProtection="1">
      <protection hidden="1"/>
    </xf>
    <xf numFmtId="0" fontId="0" fillId="2" borderId="31" xfId="0" applyFill="1" applyBorder="1" applyProtection="1">
      <protection hidden="1"/>
    </xf>
    <xf numFmtId="0" fontId="0" fillId="2" borderId="32" xfId="0" applyFill="1" applyBorder="1" applyProtection="1">
      <protection hidden="1"/>
    </xf>
    <xf numFmtId="0" fontId="26" fillId="2" borderId="33" xfId="0" applyFont="1" applyFill="1" applyBorder="1" applyProtection="1">
      <protection hidden="1"/>
    </xf>
    <xf numFmtId="0" fontId="0" fillId="2" borderId="34" xfId="0" applyFill="1" applyBorder="1" applyProtection="1">
      <protection hidden="1"/>
    </xf>
    <xf numFmtId="0" fontId="6" fillId="2" borderId="33" xfId="0" applyFont="1" applyFill="1" applyBorder="1" applyProtection="1">
      <protection hidden="1"/>
    </xf>
    <xf numFmtId="0" fontId="0" fillId="2" borderId="33" xfId="0" applyFill="1" applyBorder="1" applyProtection="1">
      <protection hidden="1"/>
    </xf>
    <xf numFmtId="0" fontId="13" fillId="2" borderId="33" xfId="0" applyFont="1" applyFill="1" applyBorder="1" applyProtection="1">
      <protection hidden="1"/>
    </xf>
    <xf numFmtId="0" fontId="6" fillId="2" borderId="33" xfId="0" applyFont="1" applyFill="1" applyBorder="1" applyAlignment="1" applyProtection="1">
      <alignment horizontal="left" indent="2"/>
      <protection hidden="1"/>
    </xf>
    <xf numFmtId="0" fontId="4" fillId="0" borderId="0" xfId="0" applyFont="1" applyBorder="1" applyProtection="1">
      <protection hidden="1"/>
    </xf>
    <xf numFmtId="0" fontId="10" fillId="2" borderId="33" xfId="0" applyFont="1" applyFill="1" applyBorder="1" applyProtection="1">
      <protection hidden="1"/>
    </xf>
    <xf numFmtId="0" fontId="17" fillId="2" borderId="33" xfId="0" applyFont="1" applyFill="1" applyBorder="1" applyProtection="1">
      <protection hidden="1"/>
    </xf>
    <xf numFmtId="0" fontId="29" fillId="2" borderId="33" xfId="0" applyFont="1" applyFill="1" applyBorder="1" applyProtection="1">
      <protection hidden="1"/>
    </xf>
    <xf numFmtId="0" fontId="28" fillId="2" borderId="0" xfId="0" applyFont="1" applyFill="1" applyBorder="1" applyProtection="1">
      <protection hidden="1"/>
    </xf>
    <xf numFmtId="0" fontId="0" fillId="2" borderId="35" xfId="0" applyFill="1" applyBorder="1" applyProtection="1">
      <protection hidden="1"/>
    </xf>
    <xf numFmtId="0" fontId="0" fillId="2" borderId="36" xfId="0" applyFill="1" applyBorder="1" applyProtection="1">
      <protection hidden="1"/>
    </xf>
    <xf numFmtId="0" fontId="0" fillId="2" borderId="37" xfId="0" applyFill="1" applyBorder="1" applyProtection="1">
      <protection hidden="1"/>
    </xf>
    <xf numFmtId="0" fontId="26" fillId="11" borderId="30" xfId="0" applyFont="1" applyFill="1" applyBorder="1" applyProtection="1">
      <protection hidden="1"/>
    </xf>
    <xf numFmtId="0" fontId="26" fillId="11" borderId="31" xfId="0" applyFont="1" applyFill="1" applyBorder="1" applyProtection="1">
      <protection hidden="1"/>
    </xf>
    <xf numFmtId="0" fontId="0" fillId="11" borderId="31" xfId="0" applyFill="1" applyBorder="1" applyProtection="1">
      <protection hidden="1"/>
    </xf>
    <xf numFmtId="0" fontId="0" fillId="11" borderId="32" xfId="0" applyFill="1" applyBorder="1" applyProtection="1">
      <protection hidden="1"/>
    </xf>
    <xf numFmtId="0" fontId="26" fillId="11" borderId="33" xfId="0" applyFont="1" applyFill="1" applyBorder="1" applyProtection="1">
      <protection hidden="1"/>
    </xf>
    <xf numFmtId="0" fontId="0" fillId="11" borderId="34" xfId="0" applyFill="1" applyBorder="1" applyProtection="1">
      <protection hidden="1"/>
    </xf>
    <xf numFmtId="0" fontId="26" fillId="11" borderId="35" xfId="0" applyFont="1" applyFill="1" applyBorder="1" applyProtection="1">
      <protection hidden="1"/>
    </xf>
    <xf numFmtId="0" fontId="26" fillId="11" borderId="36" xfId="0" applyFont="1" applyFill="1" applyBorder="1" applyProtection="1">
      <protection hidden="1"/>
    </xf>
    <xf numFmtId="0" fontId="0" fillId="11" borderId="36" xfId="0" applyFill="1" applyBorder="1" applyProtection="1">
      <protection hidden="1"/>
    </xf>
    <xf numFmtId="0" fontId="0" fillId="11" borderId="37" xfId="0" applyFill="1" applyBorder="1" applyProtection="1">
      <protection hidden="1"/>
    </xf>
    <xf numFmtId="0" fontId="9" fillId="10" borderId="29" xfId="0" applyFont="1" applyFill="1" applyBorder="1" applyProtection="1">
      <protection locked="0" hidden="1"/>
    </xf>
    <xf numFmtId="164" fontId="9" fillId="10" borderId="29" xfId="0" applyNumberFormat="1" applyFont="1" applyFill="1" applyBorder="1" applyProtection="1">
      <protection locked="0" hidden="1"/>
    </xf>
    <xf numFmtId="7" fontId="9" fillId="13" borderId="29" xfId="0" applyNumberFormat="1" applyFont="1" applyFill="1" applyBorder="1" applyProtection="1">
      <protection hidden="1"/>
    </xf>
    <xf numFmtId="10" fontId="9" fillId="13" borderId="29" xfId="0" applyNumberFormat="1" applyFont="1" applyFill="1" applyBorder="1" applyProtection="1">
      <protection hidden="1"/>
    </xf>
    <xf numFmtId="164" fontId="9" fillId="2" borderId="29" xfId="0" applyNumberFormat="1" applyFont="1" applyFill="1" applyBorder="1" applyProtection="1">
      <protection hidden="1"/>
    </xf>
    <xf numFmtId="10" fontId="9" fillId="15" borderId="29" xfId="0" applyNumberFormat="1" applyFont="1" applyFill="1" applyBorder="1" applyProtection="1">
      <protection hidden="1"/>
    </xf>
    <xf numFmtId="164" fontId="9" fillId="13" borderId="29" xfId="0" applyNumberFormat="1" applyFont="1" applyFill="1" applyBorder="1" applyProtection="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10" fillId="5" borderId="7" xfId="0" applyFont="1" applyFill="1" applyBorder="1" applyAlignment="1" applyProtection="1">
      <alignment horizontal="left" vertical="center" wrapText="1"/>
      <protection hidden="1"/>
    </xf>
    <xf numFmtId="0" fontId="10" fillId="5" borderId="8"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xf numFmtId="0" fontId="30" fillId="2" borderId="33" xfId="0" applyFont="1" applyFill="1" applyBorder="1" applyProtection="1">
      <protection hidden="1"/>
    </xf>
  </cellXfs>
  <cellStyles count="79">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s>
  <dxfs count="0"/>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31" zoomScale="80" zoomScaleNormal="80" workbookViewId="0">
      <selection activeCell="H61" sqref="H61"/>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51" t="s">
        <v>42</v>
      </c>
      <c r="C1" s="151"/>
      <c r="D1" s="151"/>
      <c r="E1" s="151"/>
      <c r="F1" s="151"/>
      <c r="G1" s="151"/>
      <c r="H1" s="151"/>
      <c r="I1" s="3"/>
    </row>
    <row r="2" spans="1:9" ht="14.45" x14ac:dyDescent="0.35">
      <c r="A2" s="4"/>
      <c r="B2" s="13"/>
      <c r="C2" s="13"/>
      <c r="D2" s="13"/>
      <c r="E2" s="13"/>
      <c r="F2" s="13"/>
      <c r="G2" s="13"/>
      <c r="H2" s="13"/>
      <c r="I2" s="6"/>
    </row>
    <row r="3" spans="1:9" ht="18" customHeight="1" x14ac:dyDescent="0.25">
      <c r="A3" s="4"/>
      <c r="B3" s="158" t="s">
        <v>20</v>
      </c>
      <c r="C3" s="158"/>
      <c r="D3" s="158"/>
      <c r="E3" s="158"/>
      <c r="F3" s="158"/>
      <c r="G3" s="158"/>
      <c r="H3" s="158"/>
      <c r="I3" s="6"/>
    </row>
    <row r="4" spans="1:9" ht="18" customHeight="1" x14ac:dyDescent="0.25">
      <c r="A4" s="4"/>
      <c r="B4" s="158"/>
      <c r="C4" s="158"/>
      <c r="D4" s="158"/>
      <c r="E4" s="158"/>
      <c r="F4" s="158"/>
      <c r="G4" s="158"/>
      <c r="H4" s="158"/>
      <c r="I4" s="6"/>
    </row>
    <row r="5" spans="1:9" ht="18" customHeight="1" x14ac:dyDescent="0.25">
      <c r="A5" s="4"/>
      <c r="B5" s="158"/>
      <c r="C5" s="158"/>
      <c r="D5" s="158"/>
      <c r="E5" s="158"/>
      <c r="F5" s="158"/>
      <c r="G5" s="158"/>
      <c r="H5" s="158"/>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41</v>
      </c>
      <c r="C8" s="13"/>
      <c r="D8" s="13"/>
      <c r="E8" s="13"/>
      <c r="F8" s="13"/>
      <c r="G8" s="13"/>
      <c r="H8" s="13"/>
      <c r="I8" s="6"/>
    </row>
    <row r="9" spans="1:9" ht="18.600000000000001" x14ac:dyDescent="0.45">
      <c r="A9" s="4"/>
      <c r="B9" s="16" t="s">
        <v>22</v>
      </c>
      <c r="C9" s="13"/>
      <c r="D9" s="13"/>
      <c r="E9" s="13"/>
      <c r="F9" s="13"/>
      <c r="G9" s="13"/>
      <c r="H9" s="13"/>
      <c r="I9" s="6"/>
    </row>
    <row r="10" spans="1:9" ht="18.600000000000001" x14ac:dyDescent="0.45">
      <c r="A10" s="4"/>
      <c r="B10" s="16" t="s">
        <v>47</v>
      </c>
      <c r="C10" s="13"/>
      <c r="D10" s="13"/>
      <c r="E10" s="13"/>
      <c r="F10" s="13"/>
      <c r="G10" s="13"/>
      <c r="H10" s="13"/>
      <c r="I10" s="6"/>
    </row>
    <row r="11" spans="1:9" ht="18.75" x14ac:dyDescent="0.3">
      <c r="A11" s="4"/>
      <c r="B11" s="62" t="s">
        <v>21</v>
      </c>
      <c r="C11" s="13"/>
      <c r="D11" s="13"/>
      <c r="E11" s="13"/>
      <c r="F11" s="17"/>
      <c r="G11" s="17"/>
      <c r="H11" s="17"/>
      <c r="I11" s="6"/>
    </row>
    <row r="12" spans="1:9" ht="18.75" x14ac:dyDescent="0.3">
      <c r="A12" s="4"/>
      <c r="B12" s="78" t="s">
        <v>43</v>
      </c>
      <c r="C12" s="61"/>
      <c r="D12" s="61"/>
      <c r="E12" s="61"/>
      <c r="F12" s="17"/>
      <c r="G12" s="17"/>
      <c r="H12" s="17"/>
      <c r="I12" s="6"/>
    </row>
    <row r="13" spans="1:9" ht="19.5" thickBot="1" x14ac:dyDescent="0.35">
      <c r="A13" s="4"/>
      <c r="B13" s="60" t="s">
        <v>44</v>
      </c>
      <c r="C13" s="5"/>
      <c r="D13" s="5"/>
      <c r="E13" s="5"/>
      <c r="F13" s="5"/>
      <c r="G13" s="5"/>
      <c r="H13" s="5"/>
      <c r="I13" s="6"/>
    </row>
    <row r="14" spans="1:9" ht="18.75" customHeight="1" x14ac:dyDescent="0.3">
      <c r="A14" s="4"/>
      <c r="B14" s="152" t="s">
        <v>2</v>
      </c>
      <c r="C14" s="153"/>
      <c r="D14" s="58">
        <f>'2015 Calculator Ret Age 68'!K22</f>
        <v>0</v>
      </c>
      <c r="E14" s="5"/>
      <c r="F14" s="7"/>
      <c r="G14" s="7"/>
      <c r="H14" s="7"/>
      <c r="I14" s="6"/>
    </row>
    <row r="15" spans="1:9" ht="19.5" customHeight="1" x14ac:dyDescent="0.3">
      <c r="A15" s="4"/>
      <c r="B15" s="154" t="s">
        <v>3</v>
      </c>
      <c r="C15" s="155"/>
      <c r="D15" s="63">
        <v>5.0000000000000001E-3</v>
      </c>
      <c r="E15" s="5"/>
      <c r="F15" s="7"/>
      <c r="G15" s="7"/>
      <c r="H15" s="7"/>
      <c r="I15" s="6"/>
    </row>
    <row r="16" spans="1:9" ht="18.75" x14ac:dyDescent="0.3">
      <c r="A16" s="4"/>
      <c r="B16" s="154" t="s">
        <v>48</v>
      </c>
      <c r="C16" s="155"/>
      <c r="D16" s="18">
        <v>0.02</v>
      </c>
      <c r="E16" s="5"/>
      <c r="F16" s="1"/>
      <c r="G16" s="1"/>
      <c r="H16" s="1"/>
      <c r="I16" s="6"/>
    </row>
    <row r="17" spans="1:9" ht="19.5" thickBot="1" x14ac:dyDescent="0.35">
      <c r="A17" s="4"/>
      <c r="B17" s="156" t="s">
        <v>14</v>
      </c>
      <c r="C17" s="157"/>
      <c r="D17" s="59">
        <v>32964</v>
      </c>
      <c r="E17" s="5" t="s">
        <v>50</v>
      </c>
      <c r="F17" s="11">
        <v>43191</v>
      </c>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17</v>
      </c>
      <c r="I19" s="8"/>
    </row>
    <row r="20" spans="1:9" ht="18.75" x14ac:dyDescent="0.3">
      <c r="A20" s="4"/>
      <c r="B20" s="22">
        <v>1</v>
      </c>
      <c r="C20" s="23">
        <v>2016</v>
      </c>
      <c r="D20" s="23">
        <f>'2015 Calculator Ret Age 68'!K20</f>
        <v>0</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1</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2</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3</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4</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5</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6</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7</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8</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9</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10</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11</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12</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13</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14</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15</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16</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17</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18</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19</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20</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21</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22</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23</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24</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25</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26</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27</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28</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29</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30</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31</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32</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33</v>
      </c>
      <c r="E53" s="28">
        <f>IF(D53&lt;=Variables!$C$4,(E52*(100%+$D$15)),0)</f>
        <v>0</v>
      </c>
      <c r="F53" s="28">
        <f>E53*Variables!$C$2</f>
        <v>0</v>
      </c>
      <c r="G53" s="24" t="e">
        <f>VLOOKUP(B53,Revaluation!$B$3:$BC$56, MATCH((Variables!$C$4-($D$20-1)),Revaluation!$B$2:$BC$2,0),FALSE)</f>
        <v>#N/A</v>
      </c>
      <c r="H53" s="25" t="e">
        <f>IF(D53&lt;=Variables!$C$4, (SUM($G$20:G53)), 0)</f>
        <v>#N/A</v>
      </c>
      <c r="I53" s="6"/>
    </row>
    <row r="54" spans="1:9" ht="18" x14ac:dyDescent="0.35">
      <c r="A54" s="4"/>
      <c r="B54" s="22">
        <v>35</v>
      </c>
      <c r="C54" s="23">
        <v>2050</v>
      </c>
      <c r="D54" s="23">
        <f t="shared" si="1"/>
        <v>34</v>
      </c>
      <c r="E54" s="24">
        <f>IF(D54&lt;=Variables!$C$4,(E53*(100%+$D$15)),0)</f>
        <v>0</v>
      </c>
      <c r="F54" s="24">
        <f>E54*Variables!$C$2</f>
        <v>0</v>
      </c>
      <c r="G54" s="24" t="e">
        <f>VLOOKUP(B54,Revaluation!$B$3:$BC$56, MATCH((Variables!$C$4-($D$20-1)),Revaluation!$B$2:$BC$2,0),FALSE)</f>
        <v>#N/A</v>
      </c>
      <c r="H54" s="25" t="e">
        <f>IF(D54&lt;=Variables!$C$4, (SUM($G$20:G54)), 0)</f>
        <v>#N/A</v>
      </c>
      <c r="I54" s="6"/>
    </row>
    <row r="55" spans="1:9" ht="18" x14ac:dyDescent="0.35">
      <c r="A55" s="4"/>
      <c r="B55" s="26">
        <v>36</v>
      </c>
      <c r="C55" s="27">
        <v>2051</v>
      </c>
      <c r="D55" s="27">
        <f t="shared" si="1"/>
        <v>35</v>
      </c>
      <c r="E55" s="28">
        <f>IF(D55&lt;=Variables!$C$4,(E54*(100%+$D$15)),0)</f>
        <v>0</v>
      </c>
      <c r="F55" s="28">
        <f>E55*Variables!$C$2</f>
        <v>0</v>
      </c>
      <c r="G55" s="24" t="e">
        <f>VLOOKUP(B55,Revaluation!$B$3:$BC$56, MATCH((Variables!$C$4-($D$20-1)),Revaluation!$B$2:$BC$2,0),FALSE)</f>
        <v>#N/A</v>
      </c>
      <c r="H55" s="25" t="e">
        <f>IF(D55&lt;=Variables!$C$4, (SUM($G$20:G55)), 0)</f>
        <v>#N/A</v>
      </c>
      <c r="I55" s="6"/>
    </row>
    <row r="56" spans="1:9" ht="18" x14ac:dyDescent="0.35">
      <c r="A56" s="4"/>
      <c r="B56" s="22">
        <v>37</v>
      </c>
      <c r="C56" s="23">
        <v>2052</v>
      </c>
      <c r="D56" s="23">
        <f t="shared" si="1"/>
        <v>36</v>
      </c>
      <c r="E56" s="24">
        <f>IF(D56&lt;=Variables!$C$4,(E55*(100%+$D$15)),0)</f>
        <v>0</v>
      </c>
      <c r="F56" s="24">
        <f>E56*Variables!$C$2</f>
        <v>0</v>
      </c>
      <c r="G56" s="24" t="e">
        <f>VLOOKUP(B56,Revaluation!$B$3:$BC$56, MATCH((Variables!$C$4-($D$20-1)),Revaluation!$B$2:$BC$2,0),FALSE)</f>
        <v>#N/A</v>
      </c>
      <c r="H56" s="25" t="e">
        <f>IF(D56&lt;=Variables!$C$4, (SUM($G$20:G56)), 0)</f>
        <v>#N/A</v>
      </c>
      <c r="I56" s="6"/>
    </row>
    <row r="57" spans="1:9" ht="18" x14ac:dyDescent="0.35">
      <c r="A57" s="4"/>
      <c r="B57" s="26">
        <v>38</v>
      </c>
      <c r="C57" s="27">
        <v>2053</v>
      </c>
      <c r="D57" s="27">
        <f t="shared" si="1"/>
        <v>37</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38</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39</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40</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41</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42</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43</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44</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45</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46</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47</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48</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49</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50</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51</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52</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53</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54</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55</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56</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57</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58</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59</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H1"/>
    <mergeCell ref="B14:C14"/>
    <mergeCell ref="B15:C15"/>
    <mergeCell ref="B17:C17"/>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159" t="s">
        <v>10</v>
      </c>
      <c r="B1" s="159"/>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7"/>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8">
        <v>54</v>
      </c>
      <c r="BE2" s="88">
        <v>55</v>
      </c>
      <c r="BF2" s="89">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7">
        <v>71</v>
      </c>
      <c r="BE3" s="87">
        <v>72</v>
      </c>
      <c r="BF3" s="87">
        <v>73</v>
      </c>
      <c r="BG3" s="90"/>
      <c r="BH3" s="90"/>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1">
        <f t="shared" ref="BD4:BD30" si="31">(BC4*$A$1)+BC4</f>
        <v>0</v>
      </c>
      <c r="BE4" s="91">
        <f t="shared" ref="BE4:BE30" si="32">(BD4*$A$1)+BD4</f>
        <v>0</v>
      </c>
      <c r="BF4" s="91">
        <f t="shared" ref="BF4:BF30" si="33">(BE4*$A$1)+BE4</f>
        <v>0</v>
      </c>
      <c r="BG4" s="91">
        <f t="shared" ref="BG4:BG54" si="34">(BF4*$A$1)+BF4</f>
        <v>0</v>
      </c>
      <c r="BH4" s="91">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1">
        <f t="shared" si="31"/>
        <v>0</v>
      </c>
      <c r="BE5" s="91">
        <f t="shared" si="32"/>
        <v>0</v>
      </c>
      <c r="BF5" s="91">
        <f t="shared" si="33"/>
        <v>0</v>
      </c>
      <c r="BG5" s="91">
        <f t="shared" si="34"/>
        <v>0</v>
      </c>
      <c r="BH5" s="91">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1">
        <f t="shared" si="31"/>
        <v>0</v>
      </c>
      <c r="BE6" s="91">
        <f t="shared" si="32"/>
        <v>0</v>
      </c>
      <c r="BF6" s="91">
        <f t="shared" si="33"/>
        <v>0</v>
      </c>
      <c r="BG6" s="91">
        <f t="shared" si="34"/>
        <v>0</v>
      </c>
      <c r="BH6" s="91">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1">
        <f t="shared" si="31"/>
        <v>0</v>
      </c>
      <c r="BE7" s="91">
        <f t="shared" si="32"/>
        <v>0</v>
      </c>
      <c r="BF7" s="91">
        <f t="shared" si="33"/>
        <v>0</v>
      </c>
      <c r="BG7" s="91">
        <f t="shared" si="34"/>
        <v>0</v>
      </c>
      <c r="BH7" s="91">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1">
        <f t="shared" si="31"/>
        <v>0</v>
      </c>
      <c r="BE8" s="91">
        <f t="shared" si="32"/>
        <v>0</v>
      </c>
      <c r="BF8" s="91">
        <f t="shared" si="33"/>
        <v>0</v>
      </c>
      <c r="BG8" s="91">
        <f t="shared" si="34"/>
        <v>0</v>
      </c>
      <c r="BH8" s="91">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1">
        <f t="shared" si="31"/>
        <v>0</v>
      </c>
      <c r="BE9" s="91">
        <f t="shared" si="32"/>
        <v>0</v>
      </c>
      <c r="BF9" s="91">
        <f t="shared" si="33"/>
        <v>0</v>
      </c>
      <c r="BG9" s="91">
        <f t="shared" si="34"/>
        <v>0</v>
      </c>
      <c r="BH9" s="91">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1">
        <f t="shared" si="31"/>
        <v>0</v>
      </c>
      <c r="BE10" s="91">
        <f t="shared" si="32"/>
        <v>0</v>
      </c>
      <c r="BF10" s="91">
        <f t="shared" si="33"/>
        <v>0</v>
      </c>
      <c r="BG10" s="91">
        <f t="shared" si="34"/>
        <v>0</v>
      </c>
      <c r="BH10" s="91">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1">
        <f t="shared" si="31"/>
        <v>0</v>
      </c>
      <c r="BE11" s="91">
        <f t="shared" si="32"/>
        <v>0</v>
      </c>
      <c r="BF11" s="91">
        <f t="shared" si="33"/>
        <v>0</v>
      </c>
      <c r="BG11" s="91">
        <f t="shared" si="34"/>
        <v>0</v>
      </c>
      <c r="BH11" s="91">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1">
        <f t="shared" si="31"/>
        <v>0</v>
      </c>
      <c r="BE12" s="91">
        <f t="shared" si="32"/>
        <v>0</v>
      </c>
      <c r="BF12" s="91">
        <f t="shared" si="33"/>
        <v>0</v>
      </c>
      <c r="BG12" s="91">
        <f t="shared" si="34"/>
        <v>0</v>
      </c>
      <c r="BH12" s="91">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1">
        <f t="shared" si="31"/>
        <v>0</v>
      </c>
      <c r="BE13" s="91">
        <f t="shared" si="32"/>
        <v>0</v>
      </c>
      <c r="BF13" s="91">
        <f t="shared" si="33"/>
        <v>0</v>
      </c>
      <c r="BG13" s="91">
        <f t="shared" si="34"/>
        <v>0</v>
      </c>
      <c r="BH13" s="91">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1">
        <f t="shared" si="31"/>
        <v>0</v>
      </c>
      <c r="BE14" s="91">
        <f t="shared" si="32"/>
        <v>0</v>
      </c>
      <c r="BF14" s="91">
        <f t="shared" si="33"/>
        <v>0</v>
      </c>
      <c r="BG14" s="91">
        <f t="shared" si="34"/>
        <v>0</v>
      </c>
      <c r="BH14" s="91">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1">
        <f t="shared" si="31"/>
        <v>0</v>
      </c>
      <c r="BE15" s="91">
        <f t="shared" si="32"/>
        <v>0</v>
      </c>
      <c r="BF15" s="91">
        <f t="shared" si="33"/>
        <v>0</v>
      </c>
      <c r="BG15" s="91">
        <f t="shared" si="34"/>
        <v>0</v>
      </c>
      <c r="BH15" s="91">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1">
        <f t="shared" si="31"/>
        <v>0</v>
      </c>
      <c r="BE16" s="91">
        <f t="shared" si="32"/>
        <v>0</v>
      </c>
      <c r="BF16" s="91">
        <f t="shared" si="33"/>
        <v>0</v>
      </c>
      <c r="BG16" s="91">
        <f t="shared" si="34"/>
        <v>0</v>
      </c>
      <c r="BH16" s="91">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1">
        <f t="shared" si="31"/>
        <v>0</v>
      </c>
      <c r="BE17" s="91">
        <f t="shared" si="32"/>
        <v>0</v>
      </c>
      <c r="BF17" s="91">
        <f t="shared" si="33"/>
        <v>0</v>
      </c>
      <c r="BG17" s="91">
        <f t="shared" si="34"/>
        <v>0</v>
      </c>
      <c r="BH17" s="91">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1">
        <f t="shared" si="31"/>
        <v>0</v>
      </c>
      <c r="BE18" s="91">
        <f t="shared" si="32"/>
        <v>0</v>
      </c>
      <c r="BF18" s="91">
        <f t="shared" si="33"/>
        <v>0</v>
      </c>
      <c r="BG18" s="91">
        <f t="shared" si="34"/>
        <v>0</v>
      </c>
      <c r="BH18" s="91">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1">
        <f t="shared" si="31"/>
        <v>0</v>
      </c>
      <c r="BE19" s="91">
        <f t="shared" si="32"/>
        <v>0</v>
      </c>
      <c r="BF19" s="91">
        <f t="shared" si="33"/>
        <v>0</v>
      </c>
      <c r="BG19" s="91">
        <f t="shared" si="34"/>
        <v>0</v>
      </c>
      <c r="BH19" s="91">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1">
        <f t="shared" si="31"/>
        <v>0</v>
      </c>
      <c r="BE20" s="91">
        <f t="shared" si="32"/>
        <v>0</v>
      </c>
      <c r="BF20" s="91">
        <f t="shared" si="33"/>
        <v>0</v>
      </c>
      <c r="BG20" s="91">
        <f t="shared" si="34"/>
        <v>0</v>
      </c>
      <c r="BH20" s="91">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1">
        <f t="shared" si="31"/>
        <v>0</v>
      </c>
      <c r="BE21" s="91">
        <f t="shared" si="32"/>
        <v>0</v>
      </c>
      <c r="BF21" s="91">
        <f t="shared" si="33"/>
        <v>0</v>
      </c>
      <c r="BG21" s="91">
        <f t="shared" si="34"/>
        <v>0</v>
      </c>
      <c r="BH21" s="91">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1">
        <f t="shared" si="31"/>
        <v>0</v>
      </c>
      <c r="BE22" s="91">
        <f t="shared" si="32"/>
        <v>0</v>
      </c>
      <c r="BF22" s="91">
        <f t="shared" si="33"/>
        <v>0</v>
      </c>
      <c r="BG22" s="91">
        <f t="shared" si="34"/>
        <v>0</v>
      </c>
      <c r="BH22" s="91">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1">
        <f t="shared" si="31"/>
        <v>0</v>
      </c>
      <c r="BE23" s="91">
        <f t="shared" si="32"/>
        <v>0</v>
      </c>
      <c r="BF23" s="91">
        <f t="shared" si="33"/>
        <v>0</v>
      </c>
      <c r="BG23" s="91">
        <f t="shared" si="34"/>
        <v>0</v>
      </c>
      <c r="BH23" s="91">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1">
        <f t="shared" si="31"/>
        <v>0</v>
      </c>
      <c r="BE24" s="91">
        <f t="shared" si="32"/>
        <v>0</v>
      </c>
      <c r="BF24" s="91">
        <f t="shared" si="33"/>
        <v>0</v>
      </c>
      <c r="BG24" s="91">
        <f t="shared" si="34"/>
        <v>0</v>
      </c>
      <c r="BH24" s="91">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1">
        <f t="shared" si="31"/>
        <v>0</v>
      </c>
      <c r="BE25" s="91">
        <f t="shared" si="32"/>
        <v>0</v>
      </c>
      <c r="BF25" s="91">
        <f t="shared" si="33"/>
        <v>0</v>
      </c>
      <c r="BG25" s="91">
        <f t="shared" si="34"/>
        <v>0</v>
      </c>
      <c r="BH25" s="91">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1">
        <f t="shared" si="31"/>
        <v>0</v>
      </c>
      <c r="BE26" s="91">
        <f t="shared" si="32"/>
        <v>0</v>
      </c>
      <c r="BF26" s="91">
        <f t="shared" si="33"/>
        <v>0</v>
      </c>
      <c r="BG26" s="91">
        <f t="shared" si="34"/>
        <v>0</v>
      </c>
      <c r="BH26" s="91">
        <f t="shared" si="35"/>
        <v>0</v>
      </c>
    </row>
    <row r="27" spans="1:60" ht="14.45" x14ac:dyDescent="0.3">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1">
        <f t="shared" si="31"/>
        <v>0</v>
      </c>
      <c r="BE27" s="91">
        <f t="shared" si="32"/>
        <v>0</v>
      </c>
      <c r="BF27" s="91">
        <f t="shared" si="33"/>
        <v>0</v>
      </c>
      <c r="BG27" s="91">
        <f t="shared" si="34"/>
        <v>0</v>
      </c>
      <c r="BH27" s="91">
        <f t="shared" si="35"/>
        <v>0</v>
      </c>
    </row>
    <row r="28" spans="1:60" ht="14.45" x14ac:dyDescent="0.3">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1">
        <f t="shared" si="31"/>
        <v>0</v>
      </c>
      <c r="BE28" s="91">
        <f t="shared" si="32"/>
        <v>0</v>
      </c>
      <c r="BF28" s="91">
        <f t="shared" si="33"/>
        <v>0</v>
      </c>
      <c r="BG28" s="91">
        <f t="shared" si="34"/>
        <v>0</v>
      </c>
      <c r="BH28" s="91">
        <f t="shared" si="35"/>
        <v>0</v>
      </c>
    </row>
    <row r="29" spans="1:60" ht="14.45" x14ac:dyDescent="0.3">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1">
        <f t="shared" si="31"/>
        <v>0</v>
      </c>
      <c r="BE29" s="91">
        <f t="shared" si="32"/>
        <v>0</v>
      </c>
      <c r="BF29" s="91">
        <f t="shared" si="33"/>
        <v>0</v>
      </c>
      <c r="BG29" s="91">
        <f t="shared" si="34"/>
        <v>0</v>
      </c>
      <c r="BH29" s="91">
        <f t="shared" si="35"/>
        <v>0</v>
      </c>
    </row>
    <row r="30" spans="1:60" ht="14.45" x14ac:dyDescent="0.3">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1">
        <f t="shared" si="31"/>
        <v>0</v>
      </c>
      <c r="BE30" s="91">
        <f t="shared" si="32"/>
        <v>0</v>
      </c>
      <c r="BF30" s="91">
        <f t="shared" si="33"/>
        <v>0</v>
      </c>
      <c r="BG30" s="91">
        <f t="shared" si="34"/>
        <v>0</v>
      </c>
      <c r="BH30" s="91">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1">
        <f t="shared" si="52"/>
        <v>0</v>
      </c>
      <c r="BE31" s="91">
        <f t="shared" si="52"/>
        <v>0</v>
      </c>
      <c r="BF31" s="91">
        <f t="shared" si="52"/>
        <v>0</v>
      </c>
      <c r="BG31" s="91">
        <f t="shared" si="34"/>
        <v>0</v>
      </c>
      <c r="BH31" s="91">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1">
        <f t="shared" si="22"/>
        <v>0</v>
      </c>
      <c r="BE32" s="91">
        <f t="shared" si="22"/>
        <v>0</v>
      </c>
      <c r="BF32" s="91">
        <f t="shared" si="22"/>
        <v>0</v>
      </c>
      <c r="BG32" s="91">
        <f t="shared" si="34"/>
        <v>0</v>
      </c>
      <c r="BH32" s="91">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1">
        <f t="shared" si="22"/>
        <v>0</v>
      </c>
      <c r="BE33" s="91">
        <f t="shared" si="22"/>
        <v>0</v>
      </c>
      <c r="BF33" s="91">
        <f t="shared" si="22"/>
        <v>0</v>
      </c>
      <c r="BG33" s="91">
        <f t="shared" si="34"/>
        <v>0</v>
      </c>
      <c r="BH33" s="91">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1">
        <f t="shared" si="22"/>
        <v>0</v>
      </c>
      <c r="BE34" s="91">
        <f t="shared" si="22"/>
        <v>0</v>
      </c>
      <c r="BF34" s="91">
        <f t="shared" si="22"/>
        <v>0</v>
      </c>
      <c r="BG34" s="91">
        <f t="shared" si="34"/>
        <v>0</v>
      </c>
      <c r="BH34" s="91">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1">
        <f t="shared" si="22"/>
        <v>0</v>
      </c>
      <c r="BE35" s="91">
        <f t="shared" si="22"/>
        <v>0</v>
      </c>
      <c r="BF35" s="91">
        <f t="shared" si="22"/>
        <v>0</v>
      </c>
      <c r="BG35" s="91">
        <f t="shared" si="34"/>
        <v>0</v>
      </c>
      <c r="BH35" s="91">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1">
        <f t="shared" si="22"/>
        <v>0</v>
      </c>
      <c r="BE36" s="91">
        <f t="shared" si="22"/>
        <v>0</v>
      </c>
      <c r="BF36" s="91">
        <f t="shared" si="22"/>
        <v>0</v>
      </c>
      <c r="BG36" s="91">
        <f t="shared" si="34"/>
        <v>0</v>
      </c>
      <c r="BH36" s="91">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1">
        <f t="shared" si="22"/>
        <v>0</v>
      </c>
      <c r="BE37" s="91">
        <f t="shared" si="22"/>
        <v>0</v>
      </c>
      <c r="BF37" s="91">
        <f t="shared" si="22"/>
        <v>0</v>
      </c>
      <c r="BG37" s="91">
        <f t="shared" si="34"/>
        <v>0</v>
      </c>
      <c r="BH37" s="91">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1">
        <f t="shared" si="22"/>
        <v>0</v>
      </c>
      <c r="BE38" s="91">
        <f t="shared" si="22"/>
        <v>0</v>
      </c>
      <c r="BF38" s="91">
        <f t="shared" si="22"/>
        <v>0</v>
      </c>
      <c r="BG38" s="91">
        <f t="shared" si="34"/>
        <v>0</v>
      </c>
      <c r="BH38" s="91">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1">
        <f t="shared" si="22"/>
        <v>0</v>
      </c>
      <c r="BE39" s="91">
        <f t="shared" si="22"/>
        <v>0</v>
      </c>
      <c r="BF39" s="91">
        <f t="shared" si="22"/>
        <v>0</v>
      </c>
      <c r="BG39" s="91">
        <f t="shared" si="34"/>
        <v>0</v>
      </c>
      <c r="BH39" s="91">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1">
        <f t="shared" si="22"/>
        <v>0</v>
      </c>
      <c r="BE40" s="91">
        <f t="shared" si="22"/>
        <v>0</v>
      </c>
      <c r="BF40" s="91">
        <f t="shared" si="22"/>
        <v>0</v>
      </c>
      <c r="BG40" s="91">
        <f t="shared" si="34"/>
        <v>0</v>
      </c>
      <c r="BH40" s="91">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1">
        <f t="shared" si="22"/>
        <v>0</v>
      </c>
      <c r="BE41" s="91">
        <f t="shared" si="22"/>
        <v>0</v>
      </c>
      <c r="BF41" s="91">
        <f t="shared" si="22"/>
        <v>0</v>
      </c>
      <c r="BG41" s="91">
        <f t="shared" si="34"/>
        <v>0</v>
      </c>
      <c r="BH41" s="91">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1">
        <f t="shared" si="22"/>
        <v>0</v>
      </c>
      <c r="BE42" s="91">
        <f t="shared" si="22"/>
        <v>0</v>
      </c>
      <c r="BF42" s="91">
        <f t="shared" si="22"/>
        <v>0</v>
      </c>
      <c r="BG42" s="91">
        <f t="shared" si="34"/>
        <v>0</v>
      </c>
      <c r="BH42" s="91">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1">
        <f t="shared" si="22"/>
        <v>0</v>
      </c>
      <c r="BE43" s="91">
        <f t="shared" si="22"/>
        <v>0</v>
      </c>
      <c r="BF43" s="91">
        <f t="shared" si="22"/>
        <v>0</v>
      </c>
      <c r="BG43" s="91">
        <f t="shared" si="34"/>
        <v>0</v>
      </c>
      <c r="BH43" s="91">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1">
        <f t="shared" si="22"/>
        <v>0</v>
      </c>
      <c r="BE44" s="91">
        <f t="shared" si="22"/>
        <v>0</v>
      </c>
      <c r="BF44" s="91">
        <f t="shared" si="22"/>
        <v>0</v>
      </c>
      <c r="BG44" s="91">
        <f t="shared" si="34"/>
        <v>0</v>
      </c>
      <c r="BH44" s="91">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1">
        <f t="shared" si="22"/>
        <v>0</v>
      </c>
      <c r="BE45" s="91">
        <f t="shared" si="22"/>
        <v>0</v>
      </c>
      <c r="BF45" s="91">
        <f t="shared" si="22"/>
        <v>0</v>
      </c>
      <c r="BG45" s="91">
        <f t="shared" si="34"/>
        <v>0</v>
      </c>
      <c r="BH45" s="91">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1">
        <f t="shared" si="22"/>
        <v>0</v>
      </c>
      <c r="BE46" s="91">
        <f t="shared" si="22"/>
        <v>0</v>
      </c>
      <c r="BF46" s="91">
        <f t="shared" si="22"/>
        <v>0</v>
      </c>
      <c r="BG46" s="91">
        <f t="shared" si="34"/>
        <v>0</v>
      </c>
      <c r="BH46" s="91">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1">
        <f t="shared" si="22"/>
        <v>0</v>
      </c>
      <c r="BE47" s="91">
        <f t="shared" si="22"/>
        <v>0</v>
      </c>
      <c r="BF47" s="91">
        <f t="shared" si="22"/>
        <v>0</v>
      </c>
      <c r="BG47" s="91">
        <f t="shared" si="34"/>
        <v>0</v>
      </c>
      <c r="BH47" s="91">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1">
        <f t="shared" si="22"/>
        <v>0</v>
      </c>
      <c r="BE48" s="91">
        <f t="shared" si="22"/>
        <v>0</v>
      </c>
      <c r="BF48" s="91">
        <f t="shared" si="22"/>
        <v>0</v>
      </c>
      <c r="BG48" s="91">
        <f t="shared" si="34"/>
        <v>0</v>
      </c>
      <c r="BH48" s="91">
        <f t="shared" si="35"/>
        <v>0</v>
      </c>
    </row>
    <row r="49" spans="1:60" x14ac:dyDescent="0.25">
      <c r="A49" s="44">
        <f>'2015 Pension Calculation'!E65</f>
        <v>0</v>
      </c>
      <c r="B49" s="45">
        <v>46</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1">
        <f t="shared" si="54"/>
        <v>0</v>
      </c>
      <c r="BE49" s="91">
        <f t="shared" si="54"/>
        <v>0</v>
      </c>
      <c r="BF49" s="91">
        <f t="shared" si="54"/>
        <v>0</v>
      </c>
      <c r="BG49" s="91">
        <f t="shared" si="34"/>
        <v>0</v>
      </c>
      <c r="BH49" s="91">
        <f t="shared" si="35"/>
        <v>0</v>
      </c>
    </row>
    <row r="50" spans="1:60" x14ac:dyDescent="0.25">
      <c r="A50" s="44">
        <f>'2015 Pension Calculation'!E66</f>
        <v>0</v>
      </c>
      <c r="B50" s="45">
        <v>47</v>
      </c>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48"/>
      <c r="AV50" s="92">
        <f t="shared" si="53"/>
        <v>0</v>
      </c>
      <c r="AW50" s="47">
        <f>$A50*Variables!$C$2</f>
        <v>0</v>
      </c>
      <c r="AX50" s="47">
        <f t="shared" si="55"/>
        <v>0</v>
      </c>
      <c r="AY50" s="47">
        <f t="shared" si="55"/>
        <v>0</v>
      </c>
      <c r="AZ50" s="47">
        <f t="shared" si="54"/>
        <v>0</v>
      </c>
      <c r="BA50" s="47">
        <f t="shared" si="54"/>
        <v>0</v>
      </c>
      <c r="BB50" s="47">
        <f t="shared" si="54"/>
        <v>0</v>
      </c>
      <c r="BC50" s="47">
        <f t="shared" si="54"/>
        <v>0</v>
      </c>
      <c r="BD50" s="91">
        <f t="shared" si="54"/>
        <v>0</v>
      </c>
      <c r="BE50" s="91">
        <f t="shared" si="54"/>
        <v>0</v>
      </c>
      <c r="BF50" s="91">
        <f t="shared" si="54"/>
        <v>0</v>
      </c>
      <c r="BG50" s="91">
        <f t="shared" si="34"/>
        <v>0</v>
      </c>
      <c r="BH50" s="91">
        <f t="shared" si="35"/>
        <v>0</v>
      </c>
    </row>
    <row r="51" spans="1:60" x14ac:dyDescent="0.25">
      <c r="A51" s="44">
        <f>'2015 Pension Calculation'!E67</f>
        <v>0</v>
      </c>
      <c r="B51" s="45">
        <v>48</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48"/>
      <c r="AV51" s="92">
        <f t="shared" si="53"/>
        <v>0</v>
      </c>
      <c r="AW51" s="92">
        <f t="shared" si="24"/>
        <v>0</v>
      </c>
      <c r="AX51" s="47">
        <f>$A51*Variables!$C$2</f>
        <v>0</v>
      </c>
      <c r="AY51" s="47">
        <f t="shared" si="55"/>
        <v>0</v>
      </c>
      <c r="AZ51" s="47">
        <f t="shared" si="54"/>
        <v>0</v>
      </c>
      <c r="BA51" s="47">
        <f t="shared" si="54"/>
        <v>0</v>
      </c>
      <c r="BB51" s="47">
        <f t="shared" si="54"/>
        <v>0</v>
      </c>
      <c r="BC51" s="47">
        <f t="shared" si="54"/>
        <v>0</v>
      </c>
      <c r="BD51" s="91">
        <f t="shared" si="54"/>
        <v>0</v>
      </c>
      <c r="BE51" s="91">
        <f t="shared" si="54"/>
        <v>0</v>
      </c>
      <c r="BF51" s="91">
        <f t="shared" si="54"/>
        <v>0</v>
      </c>
      <c r="BG51" s="91">
        <f t="shared" si="34"/>
        <v>0</v>
      </c>
      <c r="BH51" s="91">
        <f t="shared" si="35"/>
        <v>0</v>
      </c>
    </row>
    <row r="52" spans="1:60" x14ac:dyDescent="0.25">
      <c r="A52" s="44">
        <f>'2015 Pension Calculation'!E68</f>
        <v>0</v>
      </c>
      <c r="B52" s="45">
        <v>49</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48"/>
      <c r="AV52" s="92">
        <f t="shared" si="53"/>
        <v>0</v>
      </c>
      <c r="AW52" s="92">
        <f t="shared" si="24"/>
        <v>0</v>
      </c>
      <c r="AX52" s="92">
        <f t="shared" si="55"/>
        <v>0</v>
      </c>
      <c r="AY52" s="47">
        <f>$A52*Variables!$C$2</f>
        <v>0</v>
      </c>
      <c r="AZ52" s="47">
        <f t="shared" si="54"/>
        <v>0</v>
      </c>
      <c r="BA52" s="47">
        <f t="shared" si="54"/>
        <v>0</v>
      </c>
      <c r="BB52" s="47">
        <f t="shared" si="54"/>
        <v>0</v>
      </c>
      <c r="BC52" s="47">
        <f t="shared" si="54"/>
        <v>0</v>
      </c>
      <c r="BD52" s="91">
        <f t="shared" si="54"/>
        <v>0</v>
      </c>
      <c r="BE52" s="91">
        <f t="shared" si="54"/>
        <v>0</v>
      </c>
      <c r="BF52" s="91">
        <f t="shared" si="54"/>
        <v>0</v>
      </c>
      <c r="BG52" s="91">
        <f t="shared" si="34"/>
        <v>0</v>
      </c>
      <c r="BH52" s="91">
        <f t="shared" si="35"/>
        <v>0</v>
      </c>
    </row>
    <row r="53" spans="1:60" x14ac:dyDescent="0.25">
      <c r="A53" s="44">
        <f>'2015 Pension Calculation'!E69</f>
        <v>0</v>
      </c>
      <c r="B53" s="45">
        <v>50</v>
      </c>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52">
        <f>$A53*Variables!$C$2</f>
        <v>0</v>
      </c>
      <c r="BA53" s="47">
        <f t="shared" si="54"/>
        <v>0</v>
      </c>
      <c r="BB53" s="47">
        <f t="shared" si="54"/>
        <v>0</v>
      </c>
      <c r="BC53" s="47">
        <f t="shared" si="54"/>
        <v>0</v>
      </c>
    </row>
    <row r="54" spans="1:60" x14ac:dyDescent="0.25">
      <c r="A54" s="44">
        <f>'2015 Pension Calculation'!E70</f>
        <v>0</v>
      </c>
      <c r="B54" s="45">
        <v>51</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52">
        <f>$A54*Variables!$C$2</f>
        <v>0</v>
      </c>
      <c r="BB54" s="47">
        <f t="shared" si="54"/>
        <v>0</v>
      </c>
      <c r="BC54" s="47">
        <f t="shared" si="54"/>
        <v>0</v>
      </c>
      <c r="BG54" s="91">
        <f t="shared" si="34"/>
        <v>0</v>
      </c>
    </row>
    <row r="55" spans="1:60" x14ac:dyDescent="0.25">
      <c r="A55" s="44">
        <f>'2015 Pension Calculation'!E71</f>
        <v>0</v>
      </c>
      <c r="B55" s="45">
        <v>52</v>
      </c>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47">
        <f>$A55*Variables!$C$2</f>
        <v>0</v>
      </c>
      <c r="BC55" s="47">
        <f t="shared" si="54"/>
        <v>0</v>
      </c>
      <c r="BD55" s="91">
        <f>(BC58*$A$1)+BC58</f>
        <v>0</v>
      </c>
      <c r="BE55" s="91">
        <f t="shared" ref="BE55:BH55" si="56">(BD55*$A$1)+BD55</f>
        <v>0</v>
      </c>
      <c r="BF55" s="91">
        <f t="shared" si="56"/>
        <v>0</v>
      </c>
      <c r="BG55" s="91">
        <f t="shared" si="56"/>
        <v>0</v>
      </c>
      <c r="BH55" s="91">
        <f t="shared" si="56"/>
        <v>0</v>
      </c>
    </row>
    <row r="56" spans="1:60" x14ac:dyDescent="0.25">
      <c r="A56" s="44">
        <f>'2015 Pension Calculation'!E72</f>
        <v>0</v>
      </c>
      <c r="B56" s="45">
        <v>53</v>
      </c>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52">
        <f>$A56*Variables!$C$2</f>
        <v>0</v>
      </c>
    </row>
    <row r="57" spans="1:60" ht="15.75" thickBot="1" x14ac:dyDescent="0.3">
      <c r="A57" s="50">
        <f>'2015 Pension Calculation'!E73</f>
        <v>0</v>
      </c>
      <c r="B57" s="45">
        <v>54</v>
      </c>
    </row>
    <row r="58" spans="1:60" x14ac:dyDescent="0.25">
      <c r="C58" s="93">
        <f>SUM(C4:C51)</f>
        <v>0</v>
      </c>
      <c r="D58" s="93">
        <f t="shared" ref="D58:AU58" si="57">SUM(D4:D48)</f>
        <v>0</v>
      </c>
      <c r="E58" s="93">
        <f t="shared" si="57"/>
        <v>0</v>
      </c>
      <c r="F58" s="93">
        <f t="shared" si="57"/>
        <v>0</v>
      </c>
      <c r="G58" s="93">
        <f t="shared" si="57"/>
        <v>0</v>
      </c>
      <c r="H58" s="93">
        <f t="shared" si="57"/>
        <v>0</v>
      </c>
      <c r="I58" s="93">
        <f t="shared" si="57"/>
        <v>0</v>
      </c>
      <c r="J58" s="93">
        <f t="shared" si="57"/>
        <v>0</v>
      </c>
      <c r="K58" s="93">
        <f t="shared" si="57"/>
        <v>0</v>
      </c>
      <c r="L58" s="93">
        <f t="shared" si="57"/>
        <v>0</v>
      </c>
      <c r="M58" s="93">
        <f t="shared" si="57"/>
        <v>0</v>
      </c>
      <c r="N58" s="93">
        <f t="shared" si="57"/>
        <v>0</v>
      </c>
      <c r="O58" s="93">
        <f t="shared" si="57"/>
        <v>0</v>
      </c>
      <c r="P58" s="93">
        <f t="shared" si="57"/>
        <v>0</v>
      </c>
      <c r="Q58" s="93">
        <f t="shared" si="57"/>
        <v>0</v>
      </c>
      <c r="R58" s="93">
        <f t="shared" si="57"/>
        <v>0</v>
      </c>
      <c r="S58" s="93">
        <f t="shared" si="57"/>
        <v>0</v>
      </c>
      <c r="T58" s="93">
        <f t="shared" si="57"/>
        <v>0</v>
      </c>
      <c r="U58" s="93">
        <f t="shared" si="57"/>
        <v>0</v>
      </c>
      <c r="V58" s="93">
        <f t="shared" si="57"/>
        <v>0</v>
      </c>
      <c r="W58" s="93">
        <f t="shared" si="57"/>
        <v>0</v>
      </c>
      <c r="X58" s="93">
        <f t="shared" si="57"/>
        <v>0</v>
      </c>
      <c r="Y58" s="93">
        <f t="shared" si="57"/>
        <v>0</v>
      </c>
      <c r="Z58" s="93">
        <f t="shared" si="57"/>
        <v>0</v>
      </c>
      <c r="AA58" s="93">
        <f t="shared" si="57"/>
        <v>0</v>
      </c>
      <c r="AB58" s="93">
        <f t="shared" si="57"/>
        <v>0</v>
      </c>
      <c r="AC58" s="93">
        <f t="shared" si="57"/>
        <v>0</v>
      </c>
      <c r="AD58" s="93">
        <f t="shared" si="57"/>
        <v>0</v>
      </c>
      <c r="AE58" s="93">
        <f t="shared" si="57"/>
        <v>0</v>
      </c>
      <c r="AF58" s="93">
        <f t="shared" si="57"/>
        <v>0</v>
      </c>
      <c r="AG58" s="93">
        <f t="shared" si="57"/>
        <v>0</v>
      </c>
      <c r="AH58" s="93">
        <f t="shared" si="57"/>
        <v>0</v>
      </c>
      <c r="AI58" s="93">
        <f t="shared" si="57"/>
        <v>0</v>
      </c>
      <c r="AJ58" s="93">
        <f t="shared" si="57"/>
        <v>0</v>
      </c>
      <c r="AK58" s="93">
        <f t="shared" si="57"/>
        <v>0</v>
      </c>
      <c r="AL58" s="93">
        <f t="shared" si="57"/>
        <v>0</v>
      </c>
      <c r="AM58" s="93">
        <f t="shared" si="57"/>
        <v>0</v>
      </c>
      <c r="AN58" s="93">
        <f t="shared" si="57"/>
        <v>0</v>
      </c>
      <c r="AO58" s="93">
        <f t="shared" si="57"/>
        <v>0</v>
      </c>
      <c r="AP58" s="93">
        <f t="shared" si="57"/>
        <v>0</v>
      </c>
      <c r="AQ58" s="93">
        <f t="shared" si="57"/>
        <v>0</v>
      </c>
      <c r="AR58" s="93">
        <f t="shared" si="57"/>
        <v>0</v>
      </c>
      <c r="AS58" s="93">
        <f t="shared" si="57"/>
        <v>0</v>
      </c>
      <c r="AT58" s="93">
        <f t="shared" si="57"/>
        <v>0</v>
      </c>
      <c r="AU58" s="93">
        <f t="shared" si="57"/>
        <v>0</v>
      </c>
      <c r="AV58" s="94">
        <f t="shared" ref="AV58:BC58" si="58">(AU58*$A$1)+AU58</f>
        <v>0</v>
      </c>
      <c r="AW58" s="94">
        <f t="shared" si="58"/>
        <v>0</v>
      </c>
      <c r="AX58" s="94">
        <f t="shared" si="58"/>
        <v>0</v>
      </c>
      <c r="AY58" s="94">
        <f t="shared" si="58"/>
        <v>0</v>
      </c>
      <c r="AZ58" s="94">
        <f t="shared" si="58"/>
        <v>0</v>
      </c>
      <c r="BA58" s="94">
        <f t="shared" si="58"/>
        <v>0</v>
      </c>
      <c r="BB58" s="94">
        <f t="shared" si="58"/>
        <v>0</v>
      </c>
      <c r="BC58" s="94">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H32" sqref="H32"/>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166" t="s">
        <v>18</v>
      </c>
      <c r="B1" s="167"/>
      <c r="C1" s="53" t="s">
        <v>19</v>
      </c>
    </row>
    <row r="2" spans="1:3" ht="18.600000000000001" x14ac:dyDescent="0.45">
      <c r="A2" s="160" t="s">
        <v>4</v>
      </c>
      <c r="B2" s="161"/>
      <c r="C2" s="54">
        <f>1/54</f>
        <v>1.8518518518518517E-2</v>
      </c>
    </row>
    <row r="3" spans="1:3" ht="18.75" x14ac:dyDescent="0.3">
      <c r="A3" s="162" t="s">
        <v>15</v>
      </c>
      <c r="B3" s="163"/>
      <c r="C3" s="55">
        <v>42095</v>
      </c>
    </row>
    <row r="4" spans="1:3" ht="18.75" x14ac:dyDescent="0.3">
      <c r="A4" s="162" t="s">
        <v>16</v>
      </c>
      <c r="B4" s="163"/>
      <c r="C4" s="56">
        <v>68</v>
      </c>
    </row>
    <row r="5" spans="1:3" ht="19.5" thickBot="1" x14ac:dyDescent="0.35">
      <c r="A5" s="164" t="s">
        <v>6</v>
      </c>
      <c r="B5" s="165"/>
      <c r="C5" s="57">
        <v>0.02</v>
      </c>
    </row>
    <row r="6" spans="1:3" x14ac:dyDescent="0.25">
      <c r="A6" s="31" t="s">
        <v>49</v>
      </c>
      <c r="C6" s="84">
        <f>'2015 Pension Calculation'!F17</f>
        <v>43191</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7"/>
  <sheetViews>
    <sheetView topLeftCell="B10" workbookViewId="0">
      <selection activeCell="J21" sqref="J21"/>
    </sheetView>
  </sheetViews>
  <sheetFormatPr defaultColWidth="9.140625" defaultRowHeight="15" x14ac:dyDescent="0.25"/>
  <cols>
    <col min="1" max="4" width="9.140625" style="65"/>
    <col min="5" max="5" width="10.28515625" style="65" customWidth="1"/>
    <col min="6" max="7" width="9.140625" style="65"/>
    <col min="8" max="8" width="15" style="65" customWidth="1"/>
    <col min="9" max="9" width="9.140625" style="65"/>
    <col min="10" max="10" width="21.140625" style="65" customWidth="1"/>
    <col min="11" max="11" width="9.140625" style="65"/>
    <col min="12" max="12" width="6.42578125" style="65" customWidth="1"/>
    <col min="13" max="13" width="8.140625" style="65" customWidth="1"/>
    <col min="14" max="14" width="6.7109375" style="65" customWidth="1"/>
    <col min="15" max="16" width="5.140625" style="65" customWidth="1"/>
    <col min="17" max="17" width="3.28515625" style="65" customWidth="1"/>
    <col min="18" max="18" width="6.140625" style="65" customWidth="1"/>
    <col min="19" max="19" width="0.42578125" style="65" hidden="1" customWidth="1"/>
    <col min="20" max="20" width="7.7109375" style="65" hidden="1" customWidth="1"/>
    <col min="21" max="21" width="11.28515625" style="65" hidden="1" customWidth="1"/>
    <col min="22" max="22" width="16.42578125" style="65" customWidth="1"/>
    <col min="23" max="23" width="15.7109375" style="65" customWidth="1"/>
    <col min="24" max="24" width="15" style="69" customWidth="1"/>
    <col min="25" max="25" width="12.42578125" style="81" customWidth="1"/>
    <col min="26" max="26" width="9.140625" style="65"/>
    <col min="27" max="27" width="8.140625" style="95" customWidth="1"/>
    <col min="28" max="28" width="7.28515625" style="65" hidden="1" customWidth="1"/>
    <col min="29" max="29" width="9.140625" style="65" hidden="1" customWidth="1"/>
    <col min="30" max="30" width="9.85546875" style="65" hidden="1" customWidth="1"/>
    <col min="31" max="32" width="9.140625" style="65" hidden="1" customWidth="1"/>
    <col min="33" max="34" width="0.140625" style="65" hidden="1" customWidth="1"/>
    <col min="35" max="16384" width="9.140625" style="65"/>
  </cols>
  <sheetData>
    <row r="1" spans="1:34" ht="26.25" x14ac:dyDescent="0.4">
      <c r="A1" s="64" t="s">
        <v>25</v>
      </c>
      <c r="X1" s="69">
        <v>55</v>
      </c>
      <c r="Y1" s="81">
        <v>0.53</v>
      </c>
      <c r="AA1" s="95">
        <v>0.54</v>
      </c>
    </row>
    <row r="2" spans="1:34" ht="18.75" x14ac:dyDescent="0.3">
      <c r="A2" s="76" t="s">
        <v>43</v>
      </c>
      <c r="C2" s="77"/>
      <c r="D2" s="77"/>
      <c r="E2" s="77"/>
      <c r="F2" s="77"/>
      <c r="G2" s="77"/>
      <c r="H2" s="77"/>
      <c r="X2" s="69">
        <v>55.083333333333336</v>
      </c>
      <c r="Y2" s="81">
        <v>0.53200000000000003</v>
      </c>
      <c r="AA2" s="95">
        <v>0.54200000000000004</v>
      </c>
    </row>
    <row r="3" spans="1:34" ht="18.75" x14ac:dyDescent="0.3">
      <c r="A3" s="66" t="s">
        <v>26</v>
      </c>
      <c r="B3" s="70"/>
      <c r="C3" s="70"/>
      <c r="D3" s="70"/>
      <c r="E3" s="70"/>
      <c r="F3" s="70"/>
      <c r="G3" s="70"/>
      <c r="H3" s="70"/>
      <c r="I3" s="70"/>
      <c r="J3" s="70"/>
      <c r="K3" s="70"/>
      <c r="L3" s="70"/>
      <c r="M3" s="70"/>
      <c r="N3" s="70"/>
      <c r="O3" s="70"/>
      <c r="P3" s="70"/>
      <c r="Q3" s="70"/>
      <c r="R3" s="70"/>
      <c r="X3" s="69">
        <v>55.166666666666664</v>
      </c>
      <c r="Y3" s="81">
        <v>0.53400000000000003</v>
      </c>
      <c r="AA3" s="95">
        <v>0.54400000000000004</v>
      </c>
    </row>
    <row r="4" spans="1:34" ht="18.75" x14ac:dyDescent="0.3">
      <c r="A4" s="66" t="s">
        <v>45</v>
      </c>
      <c r="B4" s="70"/>
      <c r="C4" s="70"/>
      <c r="D4" s="70"/>
      <c r="E4" s="70"/>
      <c r="F4" s="70"/>
      <c r="G4" s="70"/>
      <c r="H4" s="70"/>
      <c r="I4" s="70"/>
      <c r="J4" s="70"/>
      <c r="K4" s="70"/>
      <c r="L4" s="70"/>
      <c r="M4" s="70"/>
      <c r="N4" s="70"/>
      <c r="O4" s="70"/>
      <c r="P4" s="70"/>
      <c r="Q4" s="70"/>
      <c r="R4" s="70"/>
      <c r="T4" s="65">
        <v>55</v>
      </c>
      <c r="U4" s="68" t="e">
        <f>LOOKUP(T4,'2015 Pension Calculation'!D20:D64,'2015 Pension Calculation'!H20:H64)</f>
        <v>#N/A</v>
      </c>
      <c r="X4" s="69">
        <v>55.25</v>
      </c>
      <c r="Y4" s="81">
        <v>0.53600000000000003</v>
      </c>
      <c r="AA4" s="95">
        <v>0.54600000000000004</v>
      </c>
    </row>
    <row r="5" spans="1:34" ht="18.75" x14ac:dyDescent="0.3">
      <c r="A5" s="66" t="s">
        <v>27</v>
      </c>
      <c r="B5" s="70"/>
      <c r="C5" s="70"/>
      <c r="D5" s="70"/>
      <c r="E5" s="70"/>
      <c r="F5" s="70"/>
      <c r="G5" s="70"/>
      <c r="H5" s="70"/>
      <c r="I5" s="70"/>
      <c r="J5" s="70"/>
      <c r="K5" s="70"/>
      <c r="L5" s="70"/>
      <c r="M5" s="70"/>
      <c r="N5" s="70"/>
      <c r="O5" s="70"/>
      <c r="P5" s="70"/>
      <c r="Q5" s="70"/>
      <c r="R5" s="70"/>
      <c r="T5" s="65">
        <v>56</v>
      </c>
      <c r="U5" s="68" t="e">
        <f>LOOKUP(T5,'2015 Pension Calculation'!D21:D67,'2015 Pension Calculation'!H21:H67)</f>
        <v>#N/A</v>
      </c>
      <c r="X5" s="69">
        <v>55.333333333333336</v>
      </c>
      <c r="Y5" s="81">
        <v>0.53800000000000003</v>
      </c>
      <c r="AA5" s="95">
        <v>0.54800000000000004</v>
      </c>
    </row>
    <row r="6" spans="1:34" ht="18.75" x14ac:dyDescent="0.3">
      <c r="P6" s="70"/>
      <c r="Q6" s="70"/>
      <c r="R6" s="70"/>
      <c r="T6" s="65">
        <v>57</v>
      </c>
      <c r="U6" s="68" t="e">
        <f>LOOKUP(T6,'2015 Pension Calculation'!D22:D68,'2015 Pension Calculation'!H22:H68)</f>
        <v>#N/A</v>
      </c>
      <c r="X6" s="69">
        <v>55.416666666666664</v>
      </c>
      <c r="Y6" s="81">
        <v>0.54</v>
      </c>
      <c r="AA6" s="95">
        <v>0.55000000000000004</v>
      </c>
    </row>
    <row r="7" spans="1:34" ht="18.75" x14ac:dyDescent="0.3">
      <c r="A7" s="66" t="s">
        <v>28</v>
      </c>
      <c r="B7" s="70"/>
      <c r="C7" s="70"/>
      <c r="D7" s="70"/>
      <c r="E7" s="70"/>
      <c r="F7" s="70"/>
      <c r="G7" s="70"/>
      <c r="H7" s="70"/>
      <c r="I7" s="70"/>
      <c r="J7" s="70"/>
      <c r="K7" s="70"/>
      <c r="L7" s="70"/>
      <c r="M7" s="70"/>
      <c r="N7" s="70"/>
      <c r="O7" s="70"/>
      <c r="P7" s="70"/>
      <c r="Q7" s="70"/>
      <c r="R7" s="70"/>
      <c r="T7" s="65">
        <v>58</v>
      </c>
      <c r="U7" s="68" t="e">
        <f>LOOKUP(T7,'2015 Pension Calculation'!D23:D69,'2015 Pension Calculation'!H23:H69)</f>
        <v>#N/A</v>
      </c>
      <c r="X7" s="69">
        <v>55.5</v>
      </c>
      <c r="Y7" s="81">
        <v>0.54200000000000004</v>
      </c>
      <c r="AA7" s="95">
        <v>0.55100000000000005</v>
      </c>
    </row>
    <row r="8" spans="1:34" ht="18.75" x14ac:dyDescent="0.3">
      <c r="A8" s="66" t="s">
        <v>46</v>
      </c>
      <c r="B8" s="70"/>
      <c r="C8" s="70"/>
      <c r="D8" s="70"/>
      <c r="E8" s="70"/>
      <c r="F8" s="70"/>
      <c r="G8" s="70"/>
      <c r="H8" s="70"/>
      <c r="I8" s="70"/>
      <c r="J8" s="70"/>
      <c r="K8" s="70"/>
      <c r="L8" s="70"/>
      <c r="M8" s="70"/>
      <c r="N8" s="70"/>
      <c r="O8" s="70"/>
      <c r="P8" s="70"/>
      <c r="Q8" s="70"/>
      <c r="R8" s="70"/>
      <c r="T8" s="65">
        <v>59</v>
      </c>
      <c r="U8" s="68" t="e">
        <f>LOOKUP(T8,'2015 Pension Calculation'!D24:D70,'2015 Pension Calculation'!H24:H70)</f>
        <v>#N/A</v>
      </c>
      <c r="X8" s="69">
        <v>55.583333333333336</v>
      </c>
      <c r="Y8" s="81">
        <v>0.54400000000000004</v>
      </c>
      <c r="AA8" s="95">
        <v>0.55300000000000005</v>
      </c>
    </row>
    <row r="9" spans="1:34" ht="18.75" x14ac:dyDescent="0.3">
      <c r="A9" s="66"/>
      <c r="B9" s="70"/>
      <c r="C9" s="70"/>
      <c r="D9" s="70"/>
      <c r="E9" s="70"/>
      <c r="F9" s="70"/>
      <c r="G9" s="70"/>
      <c r="H9" s="70"/>
      <c r="I9" s="70"/>
      <c r="J9" s="70"/>
      <c r="K9" s="70"/>
      <c r="L9" s="70"/>
      <c r="M9" s="70"/>
      <c r="N9" s="70"/>
      <c r="O9" s="70"/>
      <c r="P9" s="70"/>
      <c r="Q9" s="70"/>
      <c r="R9" s="70"/>
      <c r="T9" s="65">
        <v>60</v>
      </c>
      <c r="U9" s="68" t="e">
        <f>LOOKUP(T9,'2015 Pension Calculation'!D25:D71,'2015 Pension Calculation'!H25:H71)</f>
        <v>#N/A</v>
      </c>
      <c r="X9" s="69">
        <v>55.666666666666664</v>
      </c>
      <c r="Y9" s="81">
        <v>0.54600000000000004</v>
      </c>
      <c r="AA9" s="95">
        <v>0.55500000000000005</v>
      </c>
    </row>
    <row r="10" spans="1:34" ht="18.75" x14ac:dyDescent="0.3">
      <c r="A10" s="66" t="s">
        <v>31</v>
      </c>
      <c r="B10" s="70"/>
      <c r="C10" s="70"/>
      <c r="D10" s="70"/>
      <c r="E10" s="70"/>
      <c r="F10" s="70"/>
      <c r="G10" s="70"/>
      <c r="H10" s="70"/>
      <c r="I10" s="70"/>
      <c r="J10" s="70"/>
      <c r="K10" s="70"/>
      <c r="L10" s="70"/>
      <c r="M10" s="70"/>
      <c r="N10" s="70"/>
      <c r="O10" s="70"/>
      <c r="P10" s="70"/>
      <c r="Q10" s="70"/>
      <c r="R10" s="70"/>
      <c r="T10" s="65">
        <v>61</v>
      </c>
      <c r="U10" s="68" t="e">
        <f>LOOKUP(T10,'2015 Pension Calculation'!D26:D72,'2015 Pension Calculation'!H26:H72)</f>
        <v>#N/A</v>
      </c>
      <c r="X10" s="69">
        <v>55.75</v>
      </c>
      <c r="Y10" s="81">
        <v>0.54800000000000004</v>
      </c>
      <c r="AA10" s="95">
        <v>0.55700000000000005</v>
      </c>
    </row>
    <row r="11" spans="1:34" ht="18.75" x14ac:dyDescent="0.3">
      <c r="A11" s="66" t="s">
        <v>32</v>
      </c>
      <c r="B11" s="70"/>
      <c r="C11" s="70"/>
      <c r="D11" s="70"/>
      <c r="E11" s="70"/>
      <c r="F11" s="70"/>
      <c r="G11" s="70"/>
      <c r="H11" s="70"/>
      <c r="I11" s="70"/>
      <c r="J11" s="70"/>
      <c r="K11" s="70"/>
      <c r="L11" s="70"/>
      <c r="M11" s="70"/>
      <c r="N11" s="70"/>
      <c r="O11" s="70"/>
      <c r="P11" s="70"/>
      <c r="Q11" s="70"/>
      <c r="R11" s="70"/>
      <c r="T11" s="65">
        <v>62</v>
      </c>
      <c r="U11" s="68" t="e">
        <f>LOOKUP(T11,'2015 Pension Calculation'!D27:D73,'2015 Pension Calculation'!H27:H73)</f>
        <v>#N/A</v>
      </c>
      <c r="X11" s="69">
        <v>55.833333333333336</v>
      </c>
      <c r="Y11" s="81">
        <v>0.55000000000000004</v>
      </c>
      <c r="AA11" s="95">
        <v>0.55900000000000005</v>
      </c>
      <c r="AF11" s="65">
        <v>1</v>
      </c>
      <c r="AG11" s="65">
        <v>12</v>
      </c>
      <c r="AH11" s="69">
        <f>AF11/AG11</f>
        <v>8.3333333333333329E-2</v>
      </c>
    </row>
    <row r="12" spans="1:34" ht="18.75" x14ac:dyDescent="0.3">
      <c r="A12" s="67" t="s">
        <v>23</v>
      </c>
      <c r="B12" s="70"/>
      <c r="C12" s="70"/>
      <c r="D12" s="70"/>
      <c r="E12" s="70"/>
      <c r="F12" s="70"/>
      <c r="G12" s="70"/>
      <c r="H12" s="70"/>
      <c r="I12" s="70"/>
      <c r="J12" s="70"/>
      <c r="K12" s="70"/>
      <c r="L12" s="70"/>
      <c r="M12" s="70"/>
      <c r="N12" s="70"/>
      <c r="O12" s="70"/>
      <c r="P12" s="70"/>
      <c r="Q12" s="70"/>
      <c r="R12" s="70"/>
      <c r="T12" s="65">
        <v>63</v>
      </c>
      <c r="U12" s="68" t="e">
        <f>LOOKUP(T12,'2015 Pension Calculation'!D28:D74,'2015 Pension Calculation'!H28:H74)</f>
        <v>#N/A</v>
      </c>
      <c r="X12" s="69">
        <v>55.916666666666664</v>
      </c>
      <c r="Y12" s="81">
        <v>0.55200000000000005</v>
      </c>
      <c r="AA12" s="95">
        <v>0.56100000000000005</v>
      </c>
      <c r="AB12" s="65" t="s">
        <v>35</v>
      </c>
      <c r="AD12" s="65" t="s">
        <v>36</v>
      </c>
      <c r="AF12" s="65">
        <v>2</v>
      </c>
      <c r="AG12" s="65">
        <v>12</v>
      </c>
      <c r="AH12" s="69">
        <f t="shared" ref="AH12:AH21" si="0">AF12/AG12</f>
        <v>0.16666666666666666</v>
      </c>
    </row>
    <row r="13" spans="1:34" x14ac:dyDescent="0.25">
      <c r="T13" s="65">
        <v>64</v>
      </c>
      <c r="U13" s="68" t="e">
        <f>LOOKUP(T13,'2015 Pension Calculation'!D29:D75,'2015 Pension Calculation'!H29:H75)</f>
        <v>#N/A</v>
      </c>
      <c r="X13" s="69">
        <v>56</v>
      </c>
      <c r="Y13" s="81">
        <v>0.55400000000000005</v>
      </c>
      <c r="AA13" s="95">
        <v>0.56299999999999994</v>
      </c>
      <c r="AF13" s="65">
        <v>3</v>
      </c>
      <c r="AG13" s="65">
        <v>12</v>
      </c>
      <c r="AH13" s="69">
        <f t="shared" si="0"/>
        <v>0.25</v>
      </c>
    </row>
    <row r="14" spans="1:34" ht="18.75" x14ac:dyDescent="0.3">
      <c r="A14" s="66" t="s">
        <v>38</v>
      </c>
      <c r="B14" s="66"/>
      <c r="C14" s="66"/>
      <c r="D14" s="66"/>
      <c r="E14" s="66"/>
      <c r="F14" s="70"/>
      <c r="G14" s="70"/>
      <c r="J14" s="83" t="e">
        <f>LOOKUP(W20,'2015 Pension Calculation'!D20:D64,'2015 Pension Calculation'!H20:H64)</f>
        <v>#N/A</v>
      </c>
      <c r="K14" s="70"/>
      <c r="T14" s="65">
        <v>65</v>
      </c>
      <c r="U14" s="68" t="e">
        <f>LOOKUP(T14,'2015 Pension Calculation'!D30:D76,'2015 Pension Calculation'!H30:H76)</f>
        <v>#N/A</v>
      </c>
      <c r="X14" s="69">
        <v>56.083333333333336</v>
      </c>
      <c r="Y14" s="81">
        <v>0.55600000000000005</v>
      </c>
      <c r="AA14" s="95">
        <v>0.56499999999999995</v>
      </c>
      <c r="AB14" s="69">
        <f>K17/12</f>
        <v>0</v>
      </c>
      <c r="AD14" s="69">
        <f>AB14+J17</f>
        <v>0</v>
      </c>
      <c r="AF14" s="65">
        <v>4</v>
      </c>
      <c r="AG14" s="65">
        <v>12</v>
      </c>
      <c r="AH14" s="69">
        <f t="shared" si="0"/>
        <v>0.33333333333333331</v>
      </c>
    </row>
    <row r="15" spans="1:34" ht="18.75" x14ac:dyDescent="0.3">
      <c r="A15" s="66"/>
      <c r="B15" s="66"/>
      <c r="C15" s="66"/>
      <c r="D15" s="66"/>
      <c r="E15" s="66"/>
      <c r="F15" s="70"/>
      <c r="G15" s="70"/>
      <c r="J15" s="71"/>
      <c r="K15" s="70"/>
      <c r="T15" s="65">
        <v>66</v>
      </c>
      <c r="U15" s="68" t="e">
        <f>LOOKUP(T15,'2015 Pension Calculation'!D31:D77,'2015 Pension Calculation'!H31:H77)</f>
        <v>#N/A</v>
      </c>
      <c r="X15" s="69">
        <v>56.166666666666664</v>
      </c>
      <c r="Y15" s="81">
        <v>0.55800000000000005</v>
      </c>
      <c r="AA15" s="95">
        <v>0.56699999999999995</v>
      </c>
      <c r="AF15" s="65">
        <v>5</v>
      </c>
      <c r="AG15" s="65">
        <v>12</v>
      </c>
      <c r="AH15" s="69">
        <f t="shared" si="0"/>
        <v>0.41666666666666669</v>
      </c>
    </row>
    <row r="16" spans="1:34" ht="18.75" x14ac:dyDescent="0.3">
      <c r="A16" s="70"/>
      <c r="B16" s="70"/>
      <c r="C16" s="70"/>
      <c r="D16" s="70"/>
      <c r="E16" s="70"/>
      <c r="F16" s="70"/>
      <c r="G16" s="70"/>
      <c r="J16" s="66" t="s">
        <v>33</v>
      </c>
      <c r="K16" s="66" t="s">
        <v>34</v>
      </c>
      <c r="X16" s="69">
        <v>56.25</v>
      </c>
      <c r="Y16" s="81">
        <v>0.56000000000000005</v>
      </c>
      <c r="AA16" s="95">
        <v>0.56899999999999995</v>
      </c>
      <c r="AF16" s="65">
        <v>6</v>
      </c>
      <c r="AG16" s="65">
        <v>12</v>
      </c>
      <c r="AH16" s="69">
        <f t="shared" si="0"/>
        <v>0.5</v>
      </c>
    </row>
    <row r="17" spans="1:34" ht="18.75" x14ac:dyDescent="0.3">
      <c r="A17" s="66" t="s">
        <v>40</v>
      </c>
      <c r="B17" s="66"/>
      <c r="C17" s="66"/>
      <c r="D17" s="66"/>
      <c r="E17" s="66"/>
      <c r="F17" s="70"/>
      <c r="G17" s="70"/>
      <c r="J17" s="79">
        <f>'2015 Calculator Ret Age 68'!K29</f>
        <v>0</v>
      </c>
      <c r="K17" s="79">
        <f>'2015 Calculator Ret Age 68'!M29</f>
        <v>0</v>
      </c>
      <c r="W17" s="65">
        <f>LOOKUP(J17,'2015 Pension Calculation'!D20:D79,'2015 Pension Calculation'!B20:B79)</f>
        <v>1</v>
      </c>
      <c r="X17" s="69">
        <v>56.333333333333336</v>
      </c>
      <c r="Y17" s="81">
        <v>0.56200000000000006</v>
      </c>
      <c r="AA17" s="95">
        <v>0.57099999999999995</v>
      </c>
      <c r="AF17" s="65">
        <v>7</v>
      </c>
      <c r="AG17" s="65">
        <v>12</v>
      </c>
      <c r="AH17" s="69">
        <f t="shared" si="0"/>
        <v>0.58333333333333337</v>
      </c>
    </row>
    <row r="18" spans="1:34" ht="18.75" x14ac:dyDescent="0.3">
      <c r="A18" s="70"/>
      <c r="B18" s="70"/>
      <c r="C18" s="70"/>
      <c r="D18" s="70"/>
      <c r="E18" s="70"/>
      <c r="F18" s="70"/>
      <c r="G18" s="70"/>
      <c r="J18" s="70"/>
      <c r="K18" s="66"/>
      <c r="X18" s="69">
        <v>56.416666666666664</v>
      </c>
      <c r="Y18" s="81">
        <v>0.56399999999999995</v>
      </c>
      <c r="AA18" s="95">
        <v>0.57299999999999995</v>
      </c>
      <c r="AF18" s="65">
        <v>8</v>
      </c>
      <c r="AG18" s="65">
        <v>12</v>
      </c>
      <c r="AH18" s="69">
        <f t="shared" si="0"/>
        <v>0.66666666666666663</v>
      </c>
    </row>
    <row r="19" spans="1:34" ht="18.75" x14ac:dyDescent="0.3">
      <c r="A19" s="66" t="s">
        <v>39</v>
      </c>
      <c r="B19" s="66"/>
      <c r="C19" s="66"/>
      <c r="D19" s="66"/>
      <c r="E19" s="66"/>
      <c r="F19" s="70"/>
      <c r="G19" s="70"/>
      <c r="J19" s="74">
        <f ca="1">LOOKUP(W17,Revaluation!C2:BB2,Revaluation!C58:BC58)</f>
        <v>0</v>
      </c>
      <c r="K19" s="70"/>
      <c r="X19" s="69">
        <v>56.5</v>
      </c>
      <c r="Y19" s="81">
        <v>0.56599999999999995</v>
      </c>
      <c r="AA19" s="95">
        <v>0.57499999999999996</v>
      </c>
      <c r="AF19" s="65">
        <v>9</v>
      </c>
      <c r="AG19" s="65">
        <v>12</v>
      </c>
      <c r="AH19" s="69">
        <f t="shared" si="0"/>
        <v>0.75</v>
      </c>
    </row>
    <row r="20" spans="1:34" ht="18.75" x14ac:dyDescent="0.3">
      <c r="A20" s="66"/>
      <c r="B20" s="66"/>
      <c r="C20" s="66"/>
      <c r="D20" s="66"/>
      <c r="E20" s="66"/>
      <c r="F20" s="70"/>
      <c r="G20" s="70"/>
      <c r="J20" s="70"/>
      <c r="K20" s="70"/>
      <c r="T20" s="65">
        <v>55</v>
      </c>
      <c r="U20" s="65">
        <v>0.55400000000000005</v>
      </c>
      <c r="W20" s="65">
        <v>68</v>
      </c>
      <c r="X20" s="69">
        <v>56.583333333333336</v>
      </c>
      <c r="Y20" s="81">
        <v>0.56799999999999995</v>
      </c>
      <c r="AA20" s="95">
        <v>0.57699999999999996</v>
      </c>
      <c r="AF20" s="65">
        <v>10</v>
      </c>
      <c r="AG20" s="65">
        <v>12</v>
      </c>
      <c r="AH20" s="69">
        <f t="shared" si="0"/>
        <v>0.83333333333333337</v>
      </c>
    </row>
    <row r="21" spans="1:34" ht="18.75" x14ac:dyDescent="0.3">
      <c r="A21" s="66" t="s">
        <v>24</v>
      </c>
      <c r="B21" s="66"/>
      <c r="C21" s="66"/>
      <c r="D21" s="66"/>
      <c r="F21" s="70"/>
      <c r="G21" s="70"/>
      <c r="J21" s="82" t="e">
        <f>LOOKUP(AD14,X1:X161,AA1:AA161)</f>
        <v>#N/A</v>
      </c>
      <c r="K21" s="70"/>
      <c r="T21" s="65">
        <v>56</v>
      </c>
      <c r="U21" s="65">
        <v>0.57799999999999996</v>
      </c>
      <c r="X21" s="69">
        <v>56.666666666666664</v>
      </c>
      <c r="Y21" s="81">
        <v>0.56999999999999995</v>
      </c>
      <c r="AA21" s="95">
        <v>0.57899999999999996</v>
      </c>
      <c r="AF21" s="65">
        <v>11</v>
      </c>
      <c r="AG21" s="65">
        <v>12</v>
      </c>
      <c r="AH21" s="69">
        <f t="shared" si="0"/>
        <v>0.91666666666666663</v>
      </c>
    </row>
    <row r="22" spans="1:34" ht="18.75" x14ac:dyDescent="0.3">
      <c r="A22" s="66" t="s">
        <v>37</v>
      </c>
      <c r="B22" s="66"/>
      <c r="C22" s="66"/>
      <c r="D22" s="66"/>
      <c r="F22" s="72"/>
      <c r="G22" s="72"/>
      <c r="J22" s="75" t="e">
        <f>SUM(1-J21)</f>
        <v>#N/A</v>
      </c>
      <c r="K22" s="70"/>
      <c r="T22" s="65">
        <v>57</v>
      </c>
      <c r="U22" s="65">
        <v>0.60499999999999998</v>
      </c>
      <c r="X22" s="69">
        <v>56.75</v>
      </c>
      <c r="Y22" s="81">
        <v>0.57199999999999995</v>
      </c>
      <c r="AA22" s="95">
        <v>0.58099999999999996</v>
      </c>
    </row>
    <row r="23" spans="1:34" ht="18.75" x14ac:dyDescent="0.3">
      <c r="A23" s="66"/>
      <c r="B23" s="66"/>
      <c r="C23" s="66"/>
      <c r="D23" s="66"/>
      <c r="E23" s="66"/>
      <c r="F23" s="70"/>
      <c r="G23" s="70"/>
      <c r="J23" s="70"/>
      <c r="K23" s="70"/>
      <c r="T23" s="65">
        <v>58</v>
      </c>
      <c r="U23" s="65">
        <v>0.63300000000000001</v>
      </c>
      <c r="X23" s="69">
        <v>56.833333333333336</v>
      </c>
      <c r="Y23" s="81">
        <v>0.57399999999999995</v>
      </c>
      <c r="AA23" s="95">
        <v>0.58299999999999996</v>
      </c>
    </row>
    <row r="24" spans="1:34" ht="18.75" x14ac:dyDescent="0.3">
      <c r="A24" s="66" t="s">
        <v>29</v>
      </c>
      <c r="B24" s="66"/>
      <c r="C24" s="66"/>
      <c r="D24" s="66"/>
      <c r="E24" s="66"/>
      <c r="F24" s="70"/>
      <c r="G24" s="70"/>
      <c r="J24" s="80" t="e">
        <f ca="1">J19*J21</f>
        <v>#N/A</v>
      </c>
      <c r="K24" s="70"/>
      <c r="T24" s="65">
        <v>59</v>
      </c>
      <c r="U24" s="65">
        <v>0.66300000000000003</v>
      </c>
      <c r="X24" s="69">
        <v>56.916666666666664</v>
      </c>
      <c r="Y24" s="81">
        <v>0.57599999999999996</v>
      </c>
      <c r="AA24" s="95">
        <v>0.58499999999999996</v>
      </c>
    </row>
    <row r="25" spans="1:34" ht="18.75" x14ac:dyDescent="0.3">
      <c r="A25" s="70"/>
      <c r="B25" s="70"/>
      <c r="C25" s="70"/>
      <c r="D25" s="70"/>
      <c r="E25" s="70"/>
      <c r="F25" s="70"/>
      <c r="G25" s="70"/>
      <c r="J25" s="70"/>
      <c r="K25" s="70"/>
      <c r="T25" s="65">
        <v>60</v>
      </c>
      <c r="U25" s="65">
        <v>0.69499999999999995</v>
      </c>
      <c r="X25" s="69">
        <v>57</v>
      </c>
      <c r="Y25" s="81">
        <v>0.57799999999999996</v>
      </c>
      <c r="AA25" s="95">
        <v>0.58699999999999997</v>
      </c>
    </row>
    <row r="26" spans="1:34" ht="18.75" x14ac:dyDescent="0.3">
      <c r="A26" s="66" t="s">
        <v>30</v>
      </c>
      <c r="B26" s="70"/>
      <c r="C26" s="70"/>
      <c r="D26" s="70"/>
      <c r="E26" s="70"/>
      <c r="F26" s="70"/>
      <c r="G26" s="70"/>
      <c r="J26" s="80" t="e">
        <f ca="1">J24/12</f>
        <v>#N/A</v>
      </c>
      <c r="K26" s="70"/>
      <c r="T26" s="65">
        <v>61</v>
      </c>
      <c r="U26" s="65">
        <v>0.73</v>
      </c>
      <c r="X26" s="69">
        <v>57.083333333333336</v>
      </c>
      <c r="Y26" s="81">
        <v>0.58099999999999996</v>
      </c>
      <c r="AA26" s="95">
        <v>0.58899999999999997</v>
      </c>
    </row>
    <row r="27" spans="1:34" ht="15.75" x14ac:dyDescent="0.25">
      <c r="A27" s="73"/>
      <c r="B27" s="73"/>
      <c r="C27" s="73"/>
      <c r="D27" s="73"/>
      <c r="E27" s="73"/>
      <c r="F27" s="73"/>
      <c r="G27" s="73"/>
      <c r="H27" s="73"/>
      <c r="I27" s="73"/>
      <c r="J27" s="73"/>
      <c r="K27" s="73"/>
      <c r="T27" s="65">
        <v>62</v>
      </c>
      <c r="U27" s="65">
        <v>0.76700000000000002</v>
      </c>
      <c r="X27" s="69">
        <v>57.166666666666664</v>
      </c>
      <c r="Y27" s="81">
        <v>0.58299999999999996</v>
      </c>
      <c r="AA27" s="95">
        <v>0.59099999999999997</v>
      </c>
    </row>
    <row r="28" spans="1:34" ht="15.75" x14ac:dyDescent="0.25">
      <c r="A28" s="73"/>
      <c r="B28" s="73"/>
      <c r="C28" s="73"/>
      <c r="D28" s="73"/>
      <c r="E28" s="73"/>
      <c r="F28" s="73"/>
      <c r="G28" s="73"/>
      <c r="H28" s="73"/>
      <c r="I28" s="73"/>
      <c r="J28" s="73"/>
      <c r="K28" s="73"/>
      <c r="T28" s="65">
        <v>64</v>
      </c>
      <c r="U28" s="65">
        <v>0.84899999999999998</v>
      </c>
      <c r="X28" s="69">
        <v>57.25</v>
      </c>
      <c r="Y28" s="81">
        <v>0.58499999999999996</v>
      </c>
      <c r="AA28" s="95">
        <v>0.59299999999999997</v>
      </c>
    </row>
    <row r="29" spans="1:34" ht="14.45" x14ac:dyDescent="0.3">
      <c r="T29" s="65">
        <v>63</v>
      </c>
      <c r="U29" s="65">
        <v>0.80700000000000005</v>
      </c>
      <c r="X29" s="69">
        <v>57.333333333333336</v>
      </c>
      <c r="Y29" s="81">
        <v>0.58699999999999997</v>
      </c>
      <c r="AA29" s="95">
        <v>0.59499999999999997</v>
      </c>
    </row>
    <row r="30" spans="1:34" ht="14.45" x14ac:dyDescent="0.3">
      <c r="T30" s="65">
        <v>65</v>
      </c>
      <c r="U30" s="65">
        <v>0.89600000000000002</v>
      </c>
      <c r="X30" s="69">
        <v>57.416666666666664</v>
      </c>
      <c r="Y30" s="81">
        <v>0.58899999999999997</v>
      </c>
      <c r="AA30" s="95">
        <v>0.59699999999999998</v>
      </c>
    </row>
    <row r="31" spans="1:34" ht="14.45" x14ac:dyDescent="0.3">
      <c r="T31" s="65">
        <v>66</v>
      </c>
      <c r="U31" s="65">
        <v>0.94599999999999995</v>
      </c>
      <c r="X31" s="69">
        <v>57.5</v>
      </c>
      <c r="Y31" s="81">
        <v>0.59199999999999997</v>
      </c>
      <c r="AA31" s="95">
        <v>0.59899999999999998</v>
      </c>
    </row>
    <row r="32" spans="1:34" ht="14.45" x14ac:dyDescent="0.3">
      <c r="X32" s="69">
        <v>57.583333333333336</v>
      </c>
      <c r="Y32" s="81">
        <v>0.59399999999999997</v>
      </c>
      <c r="AA32" s="95">
        <v>0.60099999999999998</v>
      </c>
    </row>
    <row r="33" spans="24:27" x14ac:dyDescent="0.25">
      <c r="X33" s="69">
        <v>57.666666666666664</v>
      </c>
      <c r="Y33" s="81">
        <v>0.59599999999999997</v>
      </c>
      <c r="AA33" s="95">
        <v>0.60399999999999998</v>
      </c>
    </row>
    <row r="34" spans="24:27" x14ac:dyDescent="0.25">
      <c r="X34" s="69">
        <v>57.75</v>
      </c>
      <c r="Y34" s="81">
        <v>0.59799999999999998</v>
      </c>
      <c r="AA34" s="95">
        <v>0.60599999999999998</v>
      </c>
    </row>
    <row r="35" spans="24:27" x14ac:dyDescent="0.25">
      <c r="X35" s="69">
        <v>57.833333333333336</v>
      </c>
      <c r="Y35" s="81">
        <v>0.6</v>
      </c>
      <c r="AA35" s="95">
        <v>0.60799999999999998</v>
      </c>
    </row>
    <row r="36" spans="24:27" x14ac:dyDescent="0.25">
      <c r="X36" s="69">
        <v>57.916666666666664</v>
      </c>
      <c r="Y36" s="81">
        <v>0.60299999999999998</v>
      </c>
      <c r="AA36" s="95">
        <v>0.61</v>
      </c>
    </row>
    <row r="37" spans="24:27" x14ac:dyDescent="0.25">
      <c r="X37" s="69">
        <v>58</v>
      </c>
      <c r="Y37" s="81">
        <v>0.60499999999999998</v>
      </c>
      <c r="AA37" s="95">
        <v>0.61199999999999999</v>
      </c>
    </row>
    <row r="38" spans="24:27" x14ac:dyDescent="0.25">
      <c r="X38" s="69">
        <v>58.083333333333336</v>
      </c>
      <c r="Y38" s="81">
        <v>0.60699999999999998</v>
      </c>
      <c r="AA38" s="95">
        <v>0.61399999999999999</v>
      </c>
    </row>
    <row r="39" spans="24:27" x14ac:dyDescent="0.25">
      <c r="X39" s="69">
        <v>58.166666666666664</v>
      </c>
      <c r="Y39" s="81">
        <v>0.61</v>
      </c>
      <c r="AA39" s="95">
        <v>0.61699999999999999</v>
      </c>
    </row>
    <row r="40" spans="24:27" x14ac:dyDescent="0.25">
      <c r="X40" s="69">
        <v>58.25</v>
      </c>
      <c r="Y40" s="81">
        <v>0.61199999999999999</v>
      </c>
      <c r="AA40" s="95">
        <v>0.61899999999999999</v>
      </c>
    </row>
    <row r="41" spans="24:27" x14ac:dyDescent="0.25">
      <c r="X41" s="69">
        <v>58.333333333333336</v>
      </c>
      <c r="Y41" s="81">
        <v>0.61399999999999999</v>
      </c>
      <c r="AA41" s="95">
        <v>0.621</v>
      </c>
    </row>
    <row r="42" spans="24:27" x14ac:dyDescent="0.25">
      <c r="X42" s="69">
        <v>58.416666666666664</v>
      </c>
      <c r="Y42" s="81">
        <v>0.61699999999999999</v>
      </c>
      <c r="AA42" s="95">
        <v>0.623</v>
      </c>
    </row>
    <row r="43" spans="24:27" x14ac:dyDescent="0.25">
      <c r="X43" s="69">
        <v>58.5</v>
      </c>
      <c r="Y43" s="81">
        <v>0.61899999999999999</v>
      </c>
      <c r="AA43" s="95">
        <v>0.626</v>
      </c>
    </row>
    <row r="44" spans="24:27" x14ac:dyDescent="0.25">
      <c r="X44" s="69">
        <v>58.583333333333336</v>
      </c>
      <c r="Y44" s="81">
        <v>0.621</v>
      </c>
      <c r="AA44" s="95">
        <v>0.628</v>
      </c>
    </row>
    <row r="45" spans="24:27" x14ac:dyDescent="0.25">
      <c r="X45" s="69">
        <v>58.666666666666664</v>
      </c>
      <c r="Y45" s="81">
        <v>0.624</v>
      </c>
      <c r="AA45" s="95">
        <v>0.63</v>
      </c>
    </row>
    <row r="46" spans="24:27" x14ac:dyDescent="0.25">
      <c r="X46" s="69">
        <v>58.75</v>
      </c>
      <c r="Y46" s="81">
        <v>0.626</v>
      </c>
      <c r="AA46" s="95">
        <v>0.63300000000000001</v>
      </c>
    </row>
    <row r="47" spans="24:27" x14ac:dyDescent="0.25">
      <c r="X47" s="69">
        <v>58.833333333333336</v>
      </c>
      <c r="Y47" s="81">
        <v>0.628</v>
      </c>
      <c r="AA47" s="95">
        <v>0.63500000000000001</v>
      </c>
    </row>
    <row r="48" spans="24:27" x14ac:dyDescent="0.25">
      <c r="X48" s="69">
        <v>58.916666666666664</v>
      </c>
      <c r="Y48" s="81">
        <v>0.63100000000000001</v>
      </c>
      <c r="AA48" s="95">
        <v>0.63700000000000001</v>
      </c>
    </row>
    <row r="49" spans="24:27" x14ac:dyDescent="0.25">
      <c r="X49" s="69">
        <v>59</v>
      </c>
      <c r="Y49" s="81">
        <v>0.63300000000000001</v>
      </c>
      <c r="AA49" s="95">
        <v>0.63900000000000001</v>
      </c>
    </row>
    <row r="50" spans="24:27" x14ac:dyDescent="0.25">
      <c r="X50" s="69">
        <v>59.083333333333336</v>
      </c>
      <c r="Y50" s="81">
        <v>0.63600000000000001</v>
      </c>
      <c r="AA50" s="95">
        <v>0.64200000000000002</v>
      </c>
    </row>
    <row r="51" spans="24:27" x14ac:dyDescent="0.25">
      <c r="X51" s="69">
        <v>59.166666666666664</v>
      </c>
      <c r="Y51" s="81">
        <v>0.63800000000000001</v>
      </c>
      <c r="AA51" s="95">
        <v>0.64400000000000002</v>
      </c>
    </row>
    <row r="52" spans="24:27" x14ac:dyDescent="0.25">
      <c r="X52" s="69">
        <v>59.25</v>
      </c>
      <c r="Y52" s="81">
        <v>0.64100000000000001</v>
      </c>
      <c r="AA52" s="95">
        <v>0.64700000000000002</v>
      </c>
    </row>
    <row r="53" spans="24:27" x14ac:dyDescent="0.25">
      <c r="X53" s="69">
        <v>59.333333333333336</v>
      </c>
      <c r="Y53" s="81">
        <v>0.64300000000000002</v>
      </c>
      <c r="AA53" s="95">
        <v>0.64900000000000002</v>
      </c>
    </row>
    <row r="54" spans="24:27" x14ac:dyDescent="0.25">
      <c r="X54" s="69">
        <v>59.416666666666664</v>
      </c>
      <c r="Y54" s="81">
        <v>0.64600000000000002</v>
      </c>
      <c r="AA54" s="95">
        <v>0.65100000000000002</v>
      </c>
    </row>
    <row r="55" spans="24:27" x14ac:dyDescent="0.25">
      <c r="X55" s="69">
        <v>59.5</v>
      </c>
      <c r="Y55" s="81">
        <v>0.64800000000000002</v>
      </c>
      <c r="AA55" s="95">
        <v>0.65400000000000003</v>
      </c>
    </row>
    <row r="56" spans="24:27" x14ac:dyDescent="0.25">
      <c r="X56" s="69">
        <v>59.583333333333336</v>
      </c>
      <c r="Y56" s="81">
        <v>0.65100000000000002</v>
      </c>
      <c r="AA56" s="95">
        <v>0.65600000000000003</v>
      </c>
    </row>
    <row r="57" spans="24:27" x14ac:dyDescent="0.25">
      <c r="X57" s="69">
        <v>59.666666666666664</v>
      </c>
      <c r="Y57" s="81">
        <v>0.65300000000000002</v>
      </c>
      <c r="AA57" s="95">
        <v>0.65900000000000003</v>
      </c>
    </row>
    <row r="58" spans="24:27" x14ac:dyDescent="0.25">
      <c r="X58" s="69">
        <v>59.75</v>
      </c>
      <c r="Y58" s="81">
        <v>0.65600000000000003</v>
      </c>
      <c r="AA58" s="95">
        <v>0.66100000000000003</v>
      </c>
    </row>
    <row r="59" spans="24:27" x14ac:dyDescent="0.25">
      <c r="X59" s="69">
        <v>59.833333333333336</v>
      </c>
      <c r="Y59" s="81">
        <v>0.65800000000000003</v>
      </c>
      <c r="AA59" s="95">
        <v>0.66400000000000003</v>
      </c>
    </row>
    <row r="60" spans="24:27" x14ac:dyDescent="0.25">
      <c r="X60" s="69">
        <v>59.916666666666664</v>
      </c>
      <c r="Y60" s="81">
        <v>0.66100000000000003</v>
      </c>
      <c r="AA60" s="95">
        <v>0.66600000000000004</v>
      </c>
    </row>
    <row r="61" spans="24:27" x14ac:dyDescent="0.25">
      <c r="X61" s="69">
        <v>60</v>
      </c>
      <c r="Y61" s="81">
        <v>0.66300000000000003</v>
      </c>
      <c r="AA61" s="95">
        <v>0.66800000000000004</v>
      </c>
    </row>
    <row r="62" spans="24:27" x14ac:dyDescent="0.25">
      <c r="X62" s="69">
        <v>60.083333333333336</v>
      </c>
      <c r="Y62" s="81">
        <v>0.66600000000000004</v>
      </c>
      <c r="AA62" s="95">
        <v>0.67100000000000004</v>
      </c>
    </row>
    <row r="63" spans="24:27" x14ac:dyDescent="0.25">
      <c r="X63" s="69">
        <v>60.166666666666664</v>
      </c>
      <c r="Y63" s="81">
        <v>0.66800000000000004</v>
      </c>
      <c r="AA63" s="95">
        <v>0.67400000000000004</v>
      </c>
    </row>
    <row r="64" spans="24:27" x14ac:dyDescent="0.25">
      <c r="X64" s="69">
        <v>60.25</v>
      </c>
      <c r="Y64" s="81">
        <v>0.67100000000000004</v>
      </c>
      <c r="AA64" s="95">
        <v>0.67600000000000005</v>
      </c>
    </row>
    <row r="65" spans="24:27" x14ac:dyDescent="0.25">
      <c r="X65" s="69">
        <v>60.333333333333336</v>
      </c>
      <c r="Y65" s="81">
        <v>0.67400000000000004</v>
      </c>
      <c r="AA65" s="95">
        <v>0.67900000000000005</v>
      </c>
    </row>
    <row r="66" spans="24:27" x14ac:dyDescent="0.25">
      <c r="X66" s="69">
        <v>60.416666666666664</v>
      </c>
      <c r="Y66" s="81">
        <v>0.67600000000000005</v>
      </c>
      <c r="AA66" s="95">
        <v>0.68100000000000005</v>
      </c>
    </row>
    <row r="67" spans="24:27" x14ac:dyDescent="0.25">
      <c r="X67" s="69">
        <v>60.5</v>
      </c>
      <c r="Y67" s="81">
        <v>0.67900000000000005</v>
      </c>
      <c r="AA67" s="95">
        <v>0.68400000000000005</v>
      </c>
    </row>
    <row r="68" spans="24:27" x14ac:dyDescent="0.25">
      <c r="X68" s="69">
        <v>60.583333333333336</v>
      </c>
      <c r="Y68" s="81">
        <v>0.68200000000000005</v>
      </c>
      <c r="AA68" s="95">
        <v>0.68700000000000006</v>
      </c>
    </row>
    <row r="69" spans="24:27" x14ac:dyDescent="0.25">
      <c r="X69" s="69">
        <v>60.666666666666664</v>
      </c>
      <c r="Y69" s="81">
        <v>0.68500000000000005</v>
      </c>
      <c r="AA69" s="95">
        <v>0.68899999999999995</v>
      </c>
    </row>
    <row r="70" spans="24:27" x14ac:dyDescent="0.25">
      <c r="X70" s="69">
        <v>60.75</v>
      </c>
      <c r="Y70" s="81">
        <v>0.68700000000000006</v>
      </c>
      <c r="AA70" s="95">
        <v>0.69199999999999995</v>
      </c>
    </row>
    <row r="71" spans="24:27" x14ac:dyDescent="0.25">
      <c r="X71" s="69">
        <v>60.833333333333336</v>
      </c>
      <c r="Y71" s="81">
        <v>0.69</v>
      </c>
      <c r="AA71" s="95">
        <v>0.69399999999999995</v>
      </c>
    </row>
    <row r="72" spans="24:27" x14ac:dyDescent="0.25">
      <c r="X72" s="69">
        <v>60.916666666666664</v>
      </c>
      <c r="Y72" s="81">
        <v>0.69299999999999995</v>
      </c>
      <c r="AA72" s="95">
        <v>0.69699999999999995</v>
      </c>
    </row>
    <row r="73" spans="24:27" x14ac:dyDescent="0.25">
      <c r="X73" s="69">
        <v>61</v>
      </c>
      <c r="Y73" s="81">
        <v>0.69499999999999995</v>
      </c>
      <c r="AA73" s="95">
        <v>0.7</v>
      </c>
    </row>
    <row r="74" spans="24:27" x14ac:dyDescent="0.25">
      <c r="X74" s="69">
        <v>61.083333333333336</v>
      </c>
      <c r="Y74" s="81">
        <v>0.69799999999999995</v>
      </c>
      <c r="AA74" s="95">
        <v>0.70199999999999996</v>
      </c>
    </row>
    <row r="75" spans="24:27" x14ac:dyDescent="0.25">
      <c r="X75" s="69">
        <v>61.166666666666664</v>
      </c>
      <c r="Y75" s="81">
        <v>0.70099999999999996</v>
      </c>
      <c r="AA75" s="95">
        <v>0.70499999999999996</v>
      </c>
    </row>
    <row r="76" spans="24:27" x14ac:dyDescent="0.25">
      <c r="X76" s="69">
        <v>61.25</v>
      </c>
      <c r="Y76" s="81">
        <v>0.70399999999999996</v>
      </c>
      <c r="AA76" s="95">
        <v>0.70799999999999996</v>
      </c>
    </row>
    <row r="77" spans="24:27" x14ac:dyDescent="0.25">
      <c r="X77" s="69">
        <v>61.333333333333336</v>
      </c>
      <c r="Y77" s="81">
        <v>0.70699999999999996</v>
      </c>
      <c r="AA77" s="95">
        <v>0.71099999999999997</v>
      </c>
    </row>
    <row r="78" spans="24:27" x14ac:dyDescent="0.25">
      <c r="X78" s="69">
        <v>61.416666666666664</v>
      </c>
      <c r="Y78" s="81">
        <v>0.71</v>
      </c>
      <c r="AA78" s="95">
        <v>0.71399999999999997</v>
      </c>
    </row>
    <row r="79" spans="24:27" x14ac:dyDescent="0.25">
      <c r="X79" s="69">
        <v>61.5</v>
      </c>
      <c r="Y79" s="81">
        <v>0.71299999999999997</v>
      </c>
      <c r="AA79" s="95">
        <v>0.71599999999999997</v>
      </c>
    </row>
    <row r="80" spans="24:27" x14ac:dyDescent="0.25">
      <c r="X80" s="69">
        <v>61.583333333333336</v>
      </c>
      <c r="Y80" s="81">
        <v>0.71499999999999997</v>
      </c>
      <c r="AA80" s="95">
        <v>0.71899999999999997</v>
      </c>
    </row>
    <row r="81" spans="24:27" x14ac:dyDescent="0.25">
      <c r="X81" s="69">
        <v>61.666666666666664</v>
      </c>
      <c r="Y81" s="81">
        <v>0.71799999999999997</v>
      </c>
      <c r="AA81" s="95">
        <v>0.72199999999999998</v>
      </c>
    </row>
    <row r="82" spans="24:27" x14ac:dyDescent="0.25">
      <c r="X82" s="69">
        <v>61.75</v>
      </c>
      <c r="Y82" s="81">
        <v>0.72099999999999997</v>
      </c>
      <c r="AA82" s="95">
        <v>0.72499999999999998</v>
      </c>
    </row>
    <row r="83" spans="24:27" x14ac:dyDescent="0.25">
      <c r="X83" s="69">
        <v>61.833333333333336</v>
      </c>
      <c r="Y83" s="81">
        <v>0.72399999999999998</v>
      </c>
      <c r="AA83" s="95">
        <v>0.72799999999999998</v>
      </c>
    </row>
    <row r="84" spans="24:27" x14ac:dyDescent="0.25">
      <c r="X84" s="69">
        <v>61.916666666666664</v>
      </c>
      <c r="Y84" s="81">
        <v>0.72699999999999998</v>
      </c>
      <c r="AA84" s="95">
        <v>0.73</v>
      </c>
    </row>
    <row r="85" spans="24:27" x14ac:dyDescent="0.25">
      <c r="X85" s="69">
        <v>62</v>
      </c>
      <c r="Y85" s="81">
        <v>0.73</v>
      </c>
      <c r="AA85" s="95">
        <v>0.73299999999999998</v>
      </c>
    </row>
    <row r="86" spans="24:27" x14ac:dyDescent="0.25">
      <c r="X86" s="69">
        <v>62.083333333333336</v>
      </c>
      <c r="Y86" s="81">
        <v>0.73299999999999998</v>
      </c>
      <c r="AA86" s="95">
        <v>0.73599999999999999</v>
      </c>
    </row>
    <row r="87" spans="24:27" x14ac:dyDescent="0.25">
      <c r="X87" s="69">
        <v>62.166666666666664</v>
      </c>
      <c r="Y87" s="81">
        <v>0.73599999999999999</v>
      </c>
      <c r="AA87" s="95">
        <v>0.73899999999999999</v>
      </c>
    </row>
    <row r="88" spans="24:27" x14ac:dyDescent="0.25">
      <c r="X88" s="69">
        <v>62.25</v>
      </c>
      <c r="Y88" s="81">
        <v>0.73899999999999999</v>
      </c>
      <c r="AA88" s="95">
        <v>0.74199999999999999</v>
      </c>
    </row>
    <row r="89" spans="24:27" x14ac:dyDescent="0.25">
      <c r="X89" s="69">
        <v>62.333333333333336</v>
      </c>
      <c r="Y89" s="81">
        <v>0.74199999999999999</v>
      </c>
      <c r="AA89" s="95">
        <v>0.745</v>
      </c>
    </row>
    <row r="90" spans="24:27" x14ac:dyDescent="0.25">
      <c r="X90" s="69">
        <v>62.416666666666664</v>
      </c>
      <c r="Y90" s="81">
        <v>0.745</v>
      </c>
      <c r="AA90" s="95">
        <v>0.748</v>
      </c>
    </row>
    <row r="91" spans="24:27" x14ac:dyDescent="0.25">
      <c r="X91" s="69">
        <v>62.5</v>
      </c>
      <c r="Y91" s="81">
        <v>0.748</v>
      </c>
      <c r="AA91" s="95">
        <v>0.751</v>
      </c>
    </row>
    <row r="92" spans="24:27" x14ac:dyDescent="0.25">
      <c r="X92" s="69">
        <v>62.583333333333336</v>
      </c>
      <c r="Y92" s="81">
        <v>0.751</v>
      </c>
      <c r="AA92" s="95">
        <v>0.754</v>
      </c>
    </row>
    <row r="93" spans="24:27" x14ac:dyDescent="0.25">
      <c r="X93" s="69">
        <v>62.666666666666664</v>
      </c>
      <c r="Y93" s="81">
        <v>0.754</v>
      </c>
      <c r="AA93" s="95">
        <v>0.75700000000000001</v>
      </c>
    </row>
    <row r="94" spans="24:27" x14ac:dyDescent="0.25">
      <c r="X94" s="69">
        <v>62.75</v>
      </c>
      <c r="Y94" s="81">
        <v>0.75700000000000001</v>
      </c>
      <c r="AA94" s="95">
        <v>0.76</v>
      </c>
    </row>
    <row r="95" spans="24:27" x14ac:dyDescent="0.25">
      <c r="X95" s="69">
        <v>62.833333333333336</v>
      </c>
      <c r="Y95" s="81">
        <v>0.76100000000000001</v>
      </c>
      <c r="AA95" s="95">
        <v>0.76300000000000001</v>
      </c>
    </row>
    <row r="96" spans="24:27" x14ac:dyDescent="0.25">
      <c r="X96" s="69">
        <v>62.916666666666664</v>
      </c>
      <c r="Y96" s="81">
        <v>0.76400000000000001</v>
      </c>
      <c r="AA96" s="95">
        <v>0.76600000000000001</v>
      </c>
    </row>
    <row r="97" spans="24:27" x14ac:dyDescent="0.25">
      <c r="X97" s="69">
        <v>63</v>
      </c>
      <c r="Y97" s="81">
        <v>0.76700000000000002</v>
      </c>
      <c r="AA97" s="95">
        <v>0.76900000000000002</v>
      </c>
    </row>
    <row r="98" spans="24:27" x14ac:dyDescent="0.25">
      <c r="X98" s="69">
        <v>63.083333333333336</v>
      </c>
      <c r="Y98" s="81">
        <v>0.77</v>
      </c>
      <c r="AA98" s="95">
        <v>0.77300000000000002</v>
      </c>
    </row>
    <row r="99" spans="24:27" x14ac:dyDescent="0.25">
      <c r="X99" s="69">
        <v>63.166666666666664</v>
      </c>
      <c r="Y99" s="81">
        <v>0.77300000000000002</v>
      </c>
      <c r="AA99" s="95">
        <v>0.77600000000000002</v>
      </c>
    </row>
    <row r="100" spans="24:27" x14ac:dyDescent="0.25">
      <c r="X100" s="69">
        <v>63.25</v>
      </c>
      <c r="Y100" s="81">
        <v>0.77700000000000002</v>
      </c>
      <c r="AA100" s="95">
        <v>0.77900000000000003</v>
      </c>
    </row>
    <row r="101" spans="24:27" x14ac:dyDescent="0.25">
      <c r="X101" s="69">
        <v>63.333333333333336</v>
      </c>
      <c r="Y101" s="81">
        <v>0.78</v>
      </c>
      <c r="AA101" s="95">
        <v>0.78200000000000003</v>
      </c>
    </row>
    <row r="102" spans="24:27" x14ac:dyDescent="0.25">
      <c r="X102" s="69">
        <v>63.416666666666664</v>
      </c>
      <c r="Y102" s="81">
        <v>0.78300000000000003</v>
      </c>
      <c r="AA102" s="95">
        <v>0.78600000000000003</v>
      </c>
    </row>
    <row r="103" spans="24:27" x14ac:dyDescent="0.25">
      <c r="X103" s="69">
        <v>63.5</v>
      </c>
      <c r="Y103" s="81">
        <v>0.78700000000000003</v>
      </c>
      <c r="AA103" s="95">
        <v>0.78900000000000003</v>
      </c>
    </row>
    <row r="104" spans="24:27" x14ac:dyDescent="0.25">
      <c r="X104" s="69">
        <v>63.583333333333336</v>
      </c>
      <c r="Y104" s="81">
        <v>0.79</v>
      </c>
      <c r="AA104" s="95">
        <v>0.79200000000000004</v>
      </c>
    </row>
    <row r="105" spans="24:27" x14ac:dyDescent="0.25">
      <c r="X105" s="69">
        <v>63.666666666666664</v>
      </c>
      <c r="Y105" s="81">
        <v>0.79300000000000004</v>
      </c>
      <c r="AA105" s="95">
        <v>0.79500000000000004</v>
      </c>
    </row>
    <row r="106" spans="24:27" x14ac:dyDescent="0.25">
      <c r="X106" s="69">
        <v>63.75</v>
      </c>
      <c r="Y106" s="81">
        <v>0.79700000000000004</v>
      </c>
      <c r="AA106" s="95">
        <v>0.79900000000000004</v>
      </c>
    </row>
    <row r="107" spans="24:27" x14ac:dyDescent="0.25">
      <c r="X107" s="69">
        <v>63.833333333333336</v>
      </c>
      <c r="Y107" s="81">
        <v>0.8</v>
      </c>
      <c r="AA107" s="95">
        <v>0.80200000000000005</v>
      </c>
    </row>
    <row r="108" spans="24:27" x14ac:dyDescent="0.25">
      <c r="X108" s="69">
        <v>63.916666666666664</v>
      </c>
      <c r="Y108" s="81">
        <v>0.80300000000000005</v>
      </c>
      <c r="AA108" s="95">
        <v>0.80500000000000005</v>
      </c>
    </row>
    <row r="109" spans="24:27" x14ac:dyDescent="0.25">
      <c r="X109" s="69">
        <v>64</v>
      </c>
      <c r="Y109" s="81">
        <v>0.80700000000000005</v>
      </c>
      <c r="AA109" s="95">
        <v>0.80800000000000005</v>
      </c>
    </row>
    <row r="110" spans="24:27" x14ac:dyDescent="0.25">
      <c r="X110" s="69">
        <v>64.083333333333329</v>
      </c>
      <c r="Y110" s="81">
        <v>0.81</v>
      </c>
      <c r="AA110" s="95">
        <v>0.81200000000000006</v>
      </c>
    </row>
    <row r="111" spans="24:27" x14ac:dyDescent="0.25">
      <c r="X111" s="69">
        <v>64.166666666666671</v>
      </c>
      <c r="Y111" s="81">
        <v>0.81399999999999995</v>
      </c>
      <c r="AA111" s="95">
        <v>0.81499999999999995</v>
      </c>
    </row>
    <row r="112" spans="24:27" x14ac:dyDescent="0.25">
      <c r="X112" s="69">
        <v>64.25</v>
      </c>
      <c r="Y112" s="81">
        <v>0.81699999999999995</v>
      </c>
      <c r="AA112" s="95">
        <v>0.81899999999999995</v>
      </c>
    </row>
    <row r="113" spans="24:27" x14ac:dyDescent="0.25">
      <c r="X113" s="69">
        <v>64.333333333333329</v>
      </c>
      <c r="Y113" s="81">
        <v>0.82099999999999995</v>
      </c>
      <c r="AA113" s="95">
        <v>0.82199999999999995</v>
      </c>
    </row>
    <row r="114" spans="24:27" x14ac:dyDescent="0.25">
      <c r="X114" s="69">
        <v>64.416666666666671</v>
      </c>
      <c r="Y114" s="81">
        <v>0.82399999999999995</v>
      </c>
      <c r="AA114" s="95">
        <v>0.82599999999999996</v>
      </c>
    </row>
    <row r="115" spans="24:27" x14ac:dyDescent="0.25">
      <c r="X115" s="69">
        <v>64.5</v>
      </c>
      <c r="Y115" s="81">
        <v>0.82799999999999996</v>
      </c>
      <c r="AA115" s="95">
        <v>0.82899999999999996</v>
      </c>
    </row>
    <row r="116" spans="24:27" x14ac:dyDescent="0.25">
      <c r="X116" s="69">
        <v>64.583333333333329</v>
      </c>
      <c r="Y116" s="81">
        <v>0.83199999999999996</v>
      </c>
      <c r="AA116" s="95">
        <v>0.83299999999999996</v>
      </c>
    </row>
    <row r="117" spans="24:27" x14ac:dyDescent="0.25">
      <c r="X117" s="69">
        <v>64.666666666666671</v>
      </c>
      <c r="Y117" s="81">
        <v>0.83499999999999996</v>
      </c>
      <c r="AA117" s="95">
        <v>0.83599999999999997</v>
      </c>
    </row>
    <row r="118" spans="24:27" x14ac:dyDescent="0.25">
      <c r="X118" s="69">
        <v>64.75</v>
      </c>
      <c r="Y118" s="81">
        <v>0.83899999999999997</v>
      </c>
      <c r="AA118" s="95">
        <v>0.84</v>
      </c>
    </row>
    <row r="119" spans="24:27" x14ac:dyDescent="0.25">
      <c r="X119" s="69">
        <v>64.833333333333329</v>
      </c>
      <c r="Y119" s="81">
        <v>0.84199999999999997</v>
      </c>
      <c r="AA119" s="95">
        <v>0.84299999999999997</v>
      </c>
    </row>
    <row r="120" spans="24:27" x14ac:dyDescent="0.25">
      <c r="X120" s="69">
        <v>64.916666666666671</v>
      </c>
      <c r="Y120" s="81">
        <v>0.84599999999999997</v>
      </c>
      <c r="AA120" s="95">
        <v>0.84699999999999998</v>
      </c>
    </row>
    <row r="121" spans="24:27" x14ac:dyDescent="0.25">
      <c r="X121" s="69">
        <v>65</v>
      </c>
      <c r="Y121" s="81">
        <v>0.84899999999999998</v>
      </c>
      <c r="AA121" s="95">
        <v>0.85</v>
      </c>
    </row>
    <row r="122" spans="24:27" x14ac:dyDescent="0.25">
      <c r="X122" s="69">
        <v>65.0833333333333</v>
      </c>
      <c r="Y122" s="81">
        <v>0.85299999999999998</v>
      </c>
      <c r="AA122" s="95">
        <v>0.85399999999999998</v>
      </c>
    </row>
    <row r="123" spans="24:27" x14ac:dyDescent="0.25">
      <c r="X123" s="69">
        <v>65.1666666666667</v>
      </c>
      <c r="Y123" s="81">
        <v>0.85699999999999998</v>
      </c>
      <c r="AA123" s="95">
        <v>0.85799999999999998</v>
      </c>
    </row>
    <row r="124" spans="24:27" x14ac:dyDescent="0.25">
      <c r="X124" s="69">
        <v>65.25</v>
      </c>
      <c r="Y124" s="81">
        <v>0.86099999999999999</v>
      </c>
      <c r="AA124" s="95">
        <v>0.86199999999999999</v>
      </c>
    </row>
    <row r="125" spans="24:27" x14ac:dyDescent="0.25">
      <c r="X125" s="69">
        <v>65.3333333333333</v>
      </c>
      <c r="Y125" s="81">
        <v>0.86499999999999999</v>
      </c>
      <c r="AA125" s="95">
        <v>0.86599999999999999</v>
      </c>
    </row>
    <row r="126" spans="24:27" x14ac:dyDescent="0.25">
      <c r="X126" s="69">
        <v>65.4166666666667</v>
      </c>
      <c r="Y126" s="81">
        <v>0.86899999999999999</v>
      </c>
      <c r="AA126" s="95">
        <v>0.86899999999999999</v>
      </c>
    </row>
    <row r="127" spans="24:27" x14ac:dyDescent="0.25">
      <c r="X127" s="69">
        <v>65.5</v>
      </c>
      <c r="Y127" s="81">
        <v>0.873</v>
      </c>
      <c r="AA127" s="95">
        <v>0.873</v>
      </c>
    </row>
    <row r="128" spans="24:27" x14ac:dyDescent="0.25">
      <c r="X128" s="69">
        <v>65.5833333333333</v>
      </c>
      <c r="Y128" s="81">
        <v>0.876</v>
      </c>
      <c r="AA128" s="95">
        <v>0.877</v>
      </c>
    </row>
    <row r="129" spans="24:27" x14ac:dyDescent="0.25">
      <c r="X129" s="69">
        <v>65.6666666666667</v>
      </c>
      <c r="Y129" s="81">
        <v>0.88</v>
      </c>
      <c r="AA129" s="95">
        <v>0.88100000000000001</v>
      </c>
    </row>
    <row r="130" spans="24:27" x14ac:dyDescent="0.25">
      <c r="X130" s="69">
        <v>65.75</v>
      </c>
      <c r="Y130" s="81">
        <v>0.88400000000000001</v>
      </c>
      <c r="AA130" s="95">
        <v>0.88500000000000001</v>
      </c>
    </row>
    <row r="131" spans="24:27" x14ac:dyDescent="0.25">
      <c r="X131" s="69">
        <v>65.8333333333333</v>
      </c>
      <c r="Y131" s="81">
        <v>0.88800000000000001</v>
      </c>
      <c r="AA131" s="95">
        <v>0.88900000000000001</v>
      </c>
    </row>
    <row r="132" spans="24:27" x14ac:dyDescent="0.25">
      <c r="X132" s="69">
        <v>65.9166666666667</v>
      </c>
      <c r="Y132" s="81">
        <v>0.89200000000000002</v>
      </c>
      <c r="AA132" s="95">
        <v>0.89200000000000002</v>
      </c>
    </row>
    <row r="133" spans="24:27" x14ac:dyDescent="0.25">
      <c r="X133" s="69">
        <v>66</v>
      </c>
      <c r="Y133" s="81">
        <v>0.89600000000000002</v>
      </c>
      <c r="AA133" s="95">
        <v>0.89600000000000002</v>
      </c>
    </row>
    <row r="134" spans="24:27" x14ac:dyDescent="0.25">
      <c r="X134" s="69">
        <v>66.0833333333333</v>
      </c>
      <c r="Y134" s="81">
        <v>0.9</v>
      </c>
      <c r="AA134" s="95">
        <v>0.9</v>
      </c>
    </row>
    <row r="135" spans="24:27" x14ac:dyDescent="0.25">
      <c r="X135" s="69">
        <v>66.1666666666667</v>
      </c>
      <c r="Y135" s="81">
        <v>0.90400000000000003</v>
      </c>
      <c r="AA135" s="95">
        <v>0.90400000000000003</v>
      </c>
    </row>
    <row r="136" spans="24:27" x14ac:dyDescent="0.25">
      <c r="X136" s="69">
        <v>66.25</v>
      </c>
      <c r="Y136" s="81">
        <v>0.90800000000000003</v>
      </c>
      <c r="AA136" s="95">
        <v>0.90900000000000003</v>
      </c>
    </row>
    <row r="137" spans="24:27" x14ac:dyDescent="0.25">
      <c r="X137" s="69">
        <v>66.3333333333333</v>
      </c>
      <c r="Y137" s="81">
        <v>0.91200000000000003</v>
      </c>
      <c r="AA137" s="95">
        <v>0.91300000000000003</v>
      </c>
    </row>
    <row r="138" spans="24:27" x14ac:dyDescent="0.25">
      <c r="X138" s="69">
        <v>66.4166666666667</v>
      </c>
      <c r="Y138" s="81">
        <v>0.91700000000000004</v>
      </c>
      <c r="AA138" s="95">
        <v>0.91700000000000004</v>
      </c>
    </row>
    <row r="139" spans="24:27" x14ac:dyDescent="0.25">
      <c r="X139" s="69">
        <v>66.5</v>
      </c>
      <c r="Y139" s="81">
        <v>0.92100000000000004</v>
      </c>
      <c r="AA139" s="95">
        <v>0.92100000000000004</v>
      </c>
    </row>
    <row r="140" spans="24:27" x14ac:dyDescent="0.25">
      <c r="X140" s="69">
        <v>66.5833333333333</v>
      </c>
      <c r="Y140" s="81">
        <v>0.92500000000000004</v>
      </c>
      <c r="AA140" s="95">
        <v>0.92500000000000004</v>
      </c>
    </row>
    <row r="141" spans="24:27" x14ac:dyDescent="0.25">
      <c r="X141" s="69">
        <v>66.6666666666667</v>
      </c>
      <c r="Y141" s="81">
        <v>0.92900000000000005</v>
      </c>
      <c r="AA141" s="95">
        <v>0.92900000000000005</v>
      </c>
    </row>
    <row r="142" spans="24:27" x14ac:dyDescent="0.25">
      <c r="X142" s="69">
        <v>66.75</v>
      </c>
      <c r="Y142" s="81">
        <v>0.93300000000000005</v>
      </c>
      <c r="AA142" s="95">
        <v>0.93300000000000005</v>
      </c>
    </row>
    <row r="143" spans="24:27" x14ac:dyDescent="0.25">
      <c r="X143" s="69">
        <v>66.8333333333333</v>
      </c>
      <c r="Y143" s="81">
        <v>0.93700000000000006</v>
      </c>
      <c r="AA143" s="95">
        <v>0.93799999999999994</v>
      </c>
    </row>
    <row r="144" spans="24:27" x14ac:dyDescent="0.25">
      <c r="X144" s="69">
        <v>66.9166666666667</v>
      </c>
      <c r="Y144" s="81">
        <v>0.94199999999999995</v>
      </c>
      <c r="AA144" s="95">
        <v>0.94199999999999995</v>
      </c>
    </row>
    <row r="145" spans="24:29" x14ac:dyDescent="0.25">
      <c r="X145" s="69">
        <v>67</v>
      </c>
      <c r="Y145" s="81">
        <v>0.94599999999999995</v>
      </c>
      <c r="AA145" s="95">
        <v>0.94599999999999995</v>
      </c>
      <c r="AB145" s="69">
        <v>67</v>
      </c>
      <c r="AC145" s="65">
        <v>0.94599999999999995</v>
      </c>
    </row>
    <row r="146" spans="24:29" x14ac:dyDescent="0.25">
      <c r="X146" s="69">
        <v>67.0833333333333</v>
      </c>
      <c r="Y146" s="81">
        <v>0.95</v>
      </c>
      <c r="AA146" s="95">
        <v>0.95</v>
      </c>
      <c r="AB146" s="69">
        <v>67.0833333333333</v>
      </c>
      <c r="AC146" s="65">
        <v>0.95</v>
      </c>
    </row>
    <row r="147" spans="24:29" x14ac:dyDescent="0.25">
      <c r="X147" s="69">
        <f>67+(2/12)</f>
        <v>67.166666666666671</v>
      </c>
      <c r="Y147" s="81">
        <v>0.95499999999999996</v>
      </c>
      <c r="AA147" s="95">
        <v>0.95499999999999996</v>
      </c>
      <c r="AB147" s="69">
        <v>67.167676767676696</v>
      </c>
      <c r="AC147" s="65">
        <v>0.95499999999999996</v>
      </c>
    </row>
    <row r="148" spans="24:29" x14ac:dyDescent="0.25">
      <c r="X148" s="69">
        <v>67.25</v>
      </c>
      <c r="Y148" s="81">
        <v>0.95899999999999996</v>
      </c>
      <c r="AA148" s="95">
        <v>0.95899999999999996</v>
      </c>
      <c r="AB148" s="69">
        <v>67.25</v>
      </c>
      <c r="AC148" s="65">
        <v>0.95899999999999996</v>
      </c>
    </row>
    <row r="149" spans="24:29" x14ac:dyDescent="0.25">
      <c r="X149" s="69">
        <v>67.3333333333333</v>
      </c>
      <c r="Y149" s="81">
        <v>0.96399999999999997</v>
      </c>
      <c r="AA149" s="95">
        <v>0.96399999999999997</v>
      </c>
      <c r="AB149" s="69">
        <v>67.3333333333333</v>
      </c>
      <c r="AC149" s="65">
        <v>0.96399999999999997</v>
      </c>
    </row>
    <row r="150" spans="24:29" x14ac:dyDescent="0.25">
      <c r="X150" s="69">
        <v>67.416767676767705</v>
      </c>
      <c r="Y150" s="81">
        <v>0.96799999999999997</v>
      </c>
      <c r="AA150" s="95">
        <v>0.96799999999999997</v>
      </c>
      <c r="AB150" s="69">
        <v>67.416767676767705</v>
      </c>
      <c r="AC150" s="65">
        <v>0.96799999999999997</v>
      </c>
    </row>
    <row r="151" spans="24:29" x14ac:dyDescent="0.25">
      <c r="X151" s="69">
        <v>67.5</v>
      </c>
      <c r="Y151" s="81">
        <v>0.97299999999999998</v>
      </c>
      <c r="AA151" s="95">
        <v>0.97299999999999998</v>
      </c>
      <c r="AB151" s="69">
        <v>67.5</v>
      </c>
      <c r="AC151" s="65">
        <v>0.97299999999999998</v>
      </c>
    </row>
    <row r="152" spans="24:29" x14ac:dyDescent="0.25">
      <c r="X152" s="69">
        <v>67.5833333333333</v>
      </c>
      <c r="Y152" s="81">
        <v>0.97699999999999998</v>
      </c>
      <c r="AA152" s="95">
        <v>0.97699999999999998</v>
      </c>
      <c r="AB152" s="69">
        <v>67.5833333333333</v>
      </c>
      <c r="AC152" s="65">
        <v>0.97699999999999998</v>
      </c>
    </row>
    <row r="153" spans="24:29" x14ac:dyDescent="0.25">
      <c r="X153" s="69">
        <v>67.676767676767696</v>
      </c>
      <c r="Y153" s="81">
        <v>0.98199999999999998</v>
      </c>
      <c r="AA153" s="95">
        <v>0.98199999999999998</v>
      </c>
      <c r="AB153" s="69">
        <v>67.676767676767696</v>
      </c>
      <c r="AC153" s="65">
        <v>0.98199999999999998</v>
      </c>
    </row>
    <row r="154" spans="24:29" x14ac:dyDescent="0.25">
      <c r="X154" s="69">
        <v>67.75</v>
      </c>
      <c r="Y154" s="81">
        <v>0.98599999999999999</v>
      </c>
      <c r="AA154" s="95">
        <v>0.98599999999999999</v>
      </c>
      <c r="AB154" s="69">
        <v>67.75</v>
      </c>
      <c r="AC154" s="65">
        <v>0.98599999999999999</v>
      </c>
    </row>
    <row r="155" spans="24:29" x14ac:dyDescent="0.25">
      <c r="X155" s="69">
        <v>67.83</v>
      </c>
      <c r="Y155" s="81">
        <v>0.99099999999999999</v>
      </c>
      <c r="AA155" s="95">
        <v>0.99099999999999999</v>
      </c>
      <c r="AB155" s="69">
        <v>67.83</v>
      </c>
      <c r="AC155" s="65">
        <v>0.99099999999999999</v>
      </c>
    </row>
    <row r="156" spans="24:29" x14ac:dyDescent="0.25">
      <c r="X156" s="69">
        <f>67+(11/12)</f>
        <v>67.916666666666671</v>
      </c>
      <c r="Y156" s="81">
        <v>0.995</v>
      </c>
      <c r="AA156" s="95">
        <v>0.995</v>
      </c>
      <c r="AB156" s="69">
        <v>67.92</v>
      </c>
      <c r="AC156" s="65">
        <v>0.995</v>
      </c>
    </row>
    <row r="157" spans="24:29" x14ac:dyDescent="0.25">
      <c r="X157" s="69">
        <v>68</v>
      </c>
      <c r="Y157" s="81">
        <v>1</v>
      </c>
      <c r="AA157" s="95">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53</v>
      </c>
    </row>
    <row r="4" spans="1:8" x14ac:dyDescent="0.25">
      <c r="B4" t="s">
        <v>51</v>
      </c>
      <c r="H4" s="86">
        <v>27242</v>
      </c>
    </row>
    <row r="6" spans="1:8" x14ac:dyDescent="0.25">
      <c r="B6" t="s">
        <v>52</v>
      </c>
      <c r="H6" s="86">
        <v>42583</v>
      </c>
    </row>
    <row r="8" spans="1:8" x14ac:dyDescent="0.25">
      <c r="B8" t="s">
        <v>54</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4"/>
  <sheetViews>
    <sheetView tabSelected="1" zoomScaleNormal="100" workbookViewId="0">
      <selection activeCell="K24" sqref="K24"/>
    </sheetView>
  </sheetViews>
  <sheetFormatPr defaultColWidth="8.85546875" defaultRowHeight="15" x14ac:dyDescent="0.25"/>
  <cols>
    <col min="1" max="1" width="9.140625" style="31" customWidth="1"/>
    <col min="2" max="5" width="8.85546875" style="31"/>
    <col min="6" max="6" width="23" style="31" customWidth="1"/>
    <col min="7" max="7" width="56" style="31" customWidth="1"/>
    <col min="8" max="8" width="9.140625" style="31" customWidth="1"/>
    <col min="9" max="9" width="1.42578125" style="31" customWidth="1"/>
    <col min="10" max="10" width="9.140625" style="31" hidden="1" customWidth="1"/>
    <col min="11" max="11" width="21.85546875" style="31" customWidth="1"/>
    <col min="12" max="13" width="8.85546875" style="31"/>
    <col min="14" max="14" width="15.5703125" style="31" customWidth="1"/>
    <col min="15" max="16" width="8.85546875" style="31"/>
    <col min="17" max="17" width="17.5703125" style="31" customWidth="1"/>
    <col min="18" max="22" width="8.85546875" style="31"/>
    <col min="23" max="45" width="9.140625" style="17" customWidth="1"/>
    <col min="46" max="16384" width="8.85546875" style="31"/>
  </cols>
  <sheetData>
    <row r="1" spans="1:22" ht="27" thickTop="1" x14ac:dyDescent="0.4">
      <c r="A1" s="115" t="s">
        <v>74</v>
      </c>
      <c r="B1" s="116"/>
      <c r="C1" s="116"/>
      <c r="D1" s="116"/>
      <c r="E1" s="116"/>
      <c r="F1" s="116"/>
      <c r="G1" s="116"/>
      <c r="H1" s="117"/>
      <c r="I1" s="117"/>
      <c r="J1" s="117"/>
      <c r="K1" s="117"/>
      <c r="L1" s="117"/>
      <c r="M1" s="118"/>
      <c r="N1" s="118"/>
      <c r="O1" s="118"/>
      <c r="P1" s="118"/>
      <c r="Q1" s="118"/>
      <c r="R1" s="118"/>
      <c r="S1" s="119"/>
      <c r="T1" s="17"/>
      <c r="U1" s="17"/>
      <c r="V1" s="17"/>
    </row>
    <row r="2" spans="1:22" ht="20.25" customHeight="1" x14ac:dyDescent="0.4">
      <c r="A2" s="120"/>
      <c r="B2" s="100"/>
      <c r="C2" s="100"/>
      <c r="D2" s="100"/>
      <c r="E2" s="100"/>
      <c r="F2" s="100"/>
      <c r="G2" s="100"/>
      <c r="H2" s="100"/>
      <c r="I2" s="100"/>
      <c r="J2" s="100"/>
      <c r="K2" s="100"/>
      <c r="L2" s="100"/>
      <c r="M2" s="13"/>
      <c r="N2" s="13"/>
      <c r="O2" s="13"/>
      <c r="P2" s="13"/>
      <c r="Q2" s="13"/>
      <c r="R2" s="13"/>
      <c r="S2" s="121"/>
      <c r="T2" s="17"/>
      <c r="U2" s="17"/>
      <c r="V2" s="17"/>
    </row>
    <row r="3" spans="1:22" ht="15" customHeight="1" x14ac:dyDescent="0.3">
      <c r="A3" s="122" t="s">
        <v>64</v>
      </c>
      <c r="B3" s="101"/>
      <c r="C3" s="101"/>
      <c r="D3" s="101"/>
      <c r="E3" s="101"/>
      <c r="F3" s="101"/>
      <c r="G3" s="101"/>
      <c r="H3" s="102"/>
      <c r="I3" s="102"/>
      <c r="J3" s="102"/>
      <c r="K3" s="102"/>
      <c r="L3" s="102"/>
      <c r="M3" s="102"/>
      <c r="N3" s="102"/>
      <c r="O3" s="103"/>
      <c r="P3" s="103"/>
      <c r="Q3" s="103"/>
      <c r="R3" s="13"/>
      <c r="S3" s="121"/>
      <c r="T3" s="17"/>
      <c r="U3" s="17"/>
      <c r="V3" s="17"/>
    </row>
    <row r="4" spans="1:22" ht="27" customHeight="1" x14ac:dyDescent="0.3">
      <c r="A4" s="122" t="s">
        <v>65</v>
      </c>
      <c r="B4" s="101"/>
      <c r="C4" s="101"/>
      <c r="D4" s="101"/>
      <c r="E4" s="101"/>
      <c r="F4" s="101"/>
      <c r="G4" s="101"/>
      <c r="H4" s="102"/>
      <c r="I4" s="102"/>
      <c r="J4" s="102"/>
      <c r="K4" s="102"/>
      <c r="L4" s="102"/>
      <c r="M4" s="102"/>
      <c r="N4" s="102"/>
      <c r="O4" s="103"/>
      <c r="P4" s="103"/>
      <c r="Q4" s="103"/>
      <c r="R4" s="13"/>
      <c r="S4" s="121"/>
      <c r="T4" s="17"/>
      <c r="U4" s="17"/>
      <c r="V4" s="17"/>
    </row>
    <row r="5" spans="1:22" ht="27.75" customHeight="1" x14ac:dyDescent="0.3">
      <c r="A5" s="122" t="s">
        <v>75</v>
      </c>
      <c r="B5" s="101"/>
      <c r="C5" s="101"/>
      <c r="D5" s="101"/>
      <c r="E5" s="101"/>
      <c r="F5" s="101"/>
      <c r="G5" s="101"/>
      <c r="H5" s="102"/>
      <c r="I5" s="102"/>
      <c r="J5" s="102"/>
      <c r="K5" s="102"/>
      <c r="L5" s="102"/>
      <c r="M5" s="102"/>
      <c r="N5" s="102"/>
      <c r="O5" s="103"/>
      <c r="P5" s="103"/>
      <c r="Q5" s="103"/>
      <c r="R5" s="13"/>
      <c r="S5" s="121"/>
      <c r="T5" s="17"/>
      <c r="U5" s="17"/>
      <c r="V5" s="17"/>
    </row>
    <row r="6" spans="1:22" ht="11.25" customHeight="1" x14ac:dyDescent="0.3">
      <c r="A6" s="123"/>
      <c r="B6" s="103"/>
      <c r="C6" s="103"/>
      <c r="D6" s="103"/>
      <c r="E6" s="103"/>
      <c r="F6" s="103"/>
      <c r="G6" s="103"/>
      <c r="H6" s="103"/>
      <c r="I6" s="103"/>
      <c r="J6" s="103"/>
      <c r="K6" s="103"/>
      <c r="L6" s="103"/>
      <c r="M6" s="103"/>
      <c r="N6" s="103"/>
      <c r="O6" s="103"/>
      <c r="P6" s="103"/>
      <c r="Q6" s="103"/>
      <c r="R6" s="13"/>
      <c r="S6" s="121"/>
      <c r="T6" s="17"/>
      <c r="U6" s="17"/>
      <c r="V6" s="17"/>
    </row>
    <row r="7" spans="1:22" ht="24.75" customHeight="1" x14ac:dyDescent="0.3">
      <c r="A7" s="124" t="s">
        <v>66</v>
      </c>
      <c r="B7" s="103"/>
      <c r="C7" s="103"/>
      <c r="D7" s="103"/>
      <c r="E7" s="103"/>
      <c r="F7" s="103"/>
      <c r="G7" s="103"/>
      <c r="H7" s="103"/>
      <c r="I7" s="103"/>
      <c r="J7" s="103"/>
      <c r="K7" s="103"/>
      <c r="L7" s="103"/>
      <c r="M7" s="103"/>
      <c r="N7" s="103"/>
      <c r="O7" s="103"/>
      <c r="P7" s="103"/>
      <c r="Q7" s="103"/>
      <c r="R7" s="13"/>
      <c r="S7" s="121"/>
      <c r="T7" s="17"/>
      <c r="U7" s="17"/>
      <c r="V7" s="17"/>
    </row>
    <row r="8" spans="1:22" ht="19.5" customHeight="1" x14ac:dyDescent="0.3">
      <c r="A8" s="125" t="s">
        <v>67</v>
      </c>
      <c r="B8" s="102"/>
      <c r="C8" s="102"/>
      <c r="D8" s="102"/>
      <c r="E8" s="102"/>
      <c r="F8" s="102"/>
      <c r="G8" s="102"/>
      <c r="H8" s="102"/>
      <c r="I8" s="102"/>
      <c r="J8" s="102"/>
      <c r="K8" s="102"/>
      <c r="L8" s="103"/>
      <c r="M8" s="103"/>
      <c r="N8" s="103"/>
      <c r="O8" s="103"/>
      <c r="P8" s="103"/>
      <c r="Q8" s="103"/>
      <c r="R8" s="13"/>
      <c r="S8" s="121"/>
      <c r="T8" s="17"/>
      <c r="U8" s="17"/>
      <c r="V8" s="17"/>
    </row>
    <row r="9" spans="1:22" ht="18.75" x14ac:dyDescent="0.3">
      <c r="A9" s="125" t="s">
        <v>68</v>
      </c>
      <c r="B9" s="102"/>
      <c r="C9" s="102"/>
      <c r="D9" s="102"/>
      <c r="E9" s="102"/>
      <c r="F9" s="102"/>
      <c r="G9" s="102"/>
      <c r="H9" s="102"/>
      <c r="I9" s="102"/>
      <c r="J9" s="102"/>
      <c r="K9" s="102"/>
      <c r="L9" s="103"/>
      <c r="M9" s="103"/>
      <c r="N9" s="103"/>
      <c r="O9" s="103"/>
      <c r="P9" s="103"/>
      <c r="Q9" s="103"/>
      <c r="R9" s="13"/>
      <c r="S9" s="121"/>
      <c r="T9" s="17"/>
      <c r="U9" s="17"/>
      <c r="V9" s="17"/>
    </row>
    <row r="10" spans="1:22" ht="18.75" x14ac:dyDescent="0.3">
      <c r="A10" s="125" t="s">
        <v>73</v>
      </c>
      <c r="B10" s="102"/>
      <c r="C10" s="102"/>
      <c r="D10" s="102"/>
      <c r="E10" s="102"/>
      <c r="F10" s="102"/>
      <c r="G10" s="102"/>
      <c r="H10" s="102"/>
      <c r="I10" s="102"/>
      <c r="J10" s="102"/>
      <c r="K10" s="102"/>
      <c r="L10" s="103"/>
      <c r="M10" s="103"/>
      <c r="N10" s="103"/>
      <c r="O10" s="103"/>
      <c r="P10" s="103"/>
      <c r="Q10" s="103"/>
      <c r="R10" s="13"/>
      <c r="S10" s="121"/>
      <c r="T10" s="17"/>
      <c r="U10" s="17"/>
      <c r="V10" s="17"/>
    </row>
    <row r="11" spans="1:22" ht="18.75" x14ac:dyDescent="0.3">
      <c r="A11" s="125" t="s">
        <v>69</v>
      </c>
      <c r="B11" s="102"/>
      <c r="C11" s="102"/>
      <c r="D11" s="102"/>
      <c r="E11" s="102"/>
      <c r="F11" s="102"/>
      <c r="G11" s="102"/>
      <c r="H11" s="102"/>
      <c r="I11" s="102"/>
      <c r="J11" s="102"/>
      <c r="K11" s="102"/>
      <c r="L11" s="103"/>
      <c r="M11" s="103"/>
      <c r="N11" s="103"/>
      <c r="O11" s="103"/>
      <c r="P11" s="103"/>
      <c r="Q11" s="103"/>
      <c r="R11" s="13"/>
      <c r="S11" s="121"/>
      <c r="T11" s="17"/>
      <c r="U11" s="17"/>
      <c r="V11" s="17"/>
    </row>
    <row r="12" spans="1:22" ht="18.75" x14ac:dyDescent="0.3">
      <c r="A12" s="122" t="s">
        <v>76</v>
      </c>
      <c r="B12" s="102"/>
      <c r="C12" s="102"/>
      <c r="D12" s="102"/>
      <c r="E12" s="102"/>
      <c r="F12" s="102"/>
      <c r="G12" s="102"/>
      <c r="H12" s="102"/>
      <c r="I12" s="102"/>
      <c r="J12" s="102"/>
      <c r="K12" s="102"/>
      <c r="L12" s="103"/>
      <c r="M12" s="103"/>
      <c r="N12" s="103"/>
      <c r="O12" s="103"/>
      <c r="P12" s="103"/>
      <c r="Q12" s="103"/>
      <c r="R12" s="13"/>
      <c r="S12" s="121"/>
      <c r="T12" s="17"/>
      <c r="U12" s="17"/>
      <c r="V12" s="17"/>
    </row>
    <row r="13" spans="1:22" ht="18.75" x14ac:dyDescent="0.3">
      <c r="A13" s="122" t="s">
        <v>70</v>
      </c>
      <c r="B13" s="126"/>
      <c r="C13" s="102"/>
      <c r="D13" s="102"/>
      <c r="E13" s="102"/>
      <c r="F13" s="102"/>
      <c r="G13" s="102"/>
      <c r="H13" s="102"/>
      <c r="I13" s="102"/>
      <c r="J13" s="102"/>
      <c r="K13" s="102"/>
      <c r="L13" s="103"/>
      <c r="M13" s="103"/>
      <c r="N13" s="103"/>
      <c r="O13" s="103"/>
      <c r="P13" s="103"/>
      <c r="Q13" s="103"/>
      <c r="R13" s="13"/>
      <c r="S13" s="121"/>
      <c r="T13" s="17"/>
      <c r="U13" s="17"/>
      <c r="V13" s="17"/>
    </row>
    <row r="14" spans="1:22" ht="18.75" x14ac:dyDescent="0.3">
      <c r="A14" s="127" t="s">
        <v>71</v>
      </c>
      <c r="B14" s="60"/>
      <c r="C14" s="60"/>
      <c r="D14" s="60"/>
      <c r="E14" s="103"/>
      <c r="F14" s="103"/>
      <c r="G14" s="103"/>
      <c r="H14" s="103"/>
      <c r="I14" s="103"/>
      <c r="J14" s="103"/>
      <c r="K14" s="103"/>
      <c r="L14" s="103"/>
      <c r="M14" s="103"/>
      <c r="N14" s="103"/>
      <c r="O14" s="103"/>
      <c r="P14" s="103"/>
      <c r="Q14" s="103"/>
      <c r="R14" s="13"/>
      <c r="S14" s="121"/>
      <c r="T14" s="17"/>
      <c r="U14" s="17"/>
      <c r="V14" s="17"/>
    </row>
    <row r="15" spans="1:22" ht="18.75" x14ac:dyDescent="0.3">
      <c r="A15" s="128" t="s">
        <v>77</v>
      </c>
      <c r="B15" s="103"/>
      <c r="C15" s="103"/>
      <c r="D15" s="103"/>
      <c r="E15" s="103"/>
      <c r="F15" s="103"/>
      <c r="G15" s="103"/>
      <c r="H15" s="103"/>
      <c r="I15" s="103"/>
      <c r="J15" s="103"/>
      <c r="K15" s="103"/>
      <c r="L15" s="103"/>
      <c r="M15" s="103"/>
      <c r="N15" s="103"/>
      <c r="O15" s="103"/>
      <c r="P15" s="103"/>
      <c r="Q15" s="103"/>
      <c r="R15" s="13"/>
      <c r="S15" s="121"/>
      <c r="T15" s="17"/>
      <c r="U15" s="17"/>
      <c r="V15" s="17"/>
    </row>
    <row r="16" spans="1:22" ht="21" x14ac:dyDescent="0.35">
      <c r="A16" s="168" t="s">
        <v>78</v>
      </c>
      <c r="B16" s="103"/>
      <c r="C16" s="103"/>
      <c r="D16" s="103"/>
      <c r="E16" s="103"/>
      <c r="F16" s="103"/>
      <c r="G16" s="103"/>
      <c r="H16" s="103"/>
      <c r="I16" s="103"/>
      <c r="J16" s="103"/>
      <c r="K16" s="103"/>
      <c r="L16" s="103"/>
      <c r="M16" s="103"/>
      <c r="N16" s="103"/>
      <c r="O16" s="103"/>
      <c r="P16" s="103"/>
      <c r="Q16" s="103"/>
      <c r="R16" s="13"/>
      <c r="S16" s="121"/>
      <c r="T16" s="17"/>
      <c r="U16" s="17"/>
      <c r="V16" s="17"/>
    </row>
    <row r="17" spans="1:22" ht="23.25" x14ac:dyDescent="0.35">
      <c r="A17" s="129"/>
      <c r="B17" s="103"/>
      <c r="C17" s="103"/>
      <c r="D17" s="103"/>
      <c r="E17" s="103"/>
      <c r="F17" s="103"/>
      <c r="G17" s="103"/>
      <c r="H17" s="103"/>
      <c r="I17" s="103"/>
      <c r="J17" s="103"/>
      <c r="K17" s="103"/>
      <c r="L17" s="103"/>
      <c r="M17" s="103"/>
      <c r="N17" s="103"/>
      <c r="O17" s="103"/>
      <c r="P17" s="103"/>
      <c r="Q17" s="103"/>
      <c r="R17" s="130"/>
      <c r="S17" s="121"/>
      <c r="T17" s="17"/>
      <c r="U17" s="17"/>
      <c r="V17" s="17"/>
    </row>
    <row r="18" spans="1:22" ht="15.75" thickBot="1" x14ac:dyDescent="0.3">
      <c r="A18" s="131"/>
      <c r="B18" s="132"/>
      <c r="C18" s="132"/>
      <c r="D18" s="132"/>
      <c r="E18" s="132"/>
      <c r="F18" s="132"/>
      <c r="G18" s="132"/>
      <c r="H18" s="132"/>
      <c r="I18" s="132"/>
      <c r="J18" s="132"/>
      <c r="K18" s="132"/>
      <c r="L18" s="132"/>
      <c r="M18" s="132"/>
      <c r="N18" s="132"/>
      <c r="O18" s="132"/>
      <c r="P18" s="132"/>
      <c r="Q18" s="132"/>
      <c r="R18" s="132"/>
      <c r="S18" s="133"/>
      <c r="T18" s="17"/>
      <c r="U18" s="17"/>
      <c r="V18" s="17"/>
    </row>
    <row r="19" spans="1:22" ht="27.75" thickTop="1" thickBot="1" x14ac:dyDescent="0.45">
      <c r="A19" s="134"/>
      <c r="B19" s="135"/>
      <c r="C19" s="135"/>
      <c r="D19" s="135"/>
      <c r="E19" s="135"/>
      <c r="F19" s="135"/>
      <c r="G19" s="135"/>
      <c r="H19" s="135"/>
      <c r="I19" s="135"/>
      <c r="J19" s="135"/>
      <c r="K19" s="135"/>
      <c r="L19" s="135"/>
      <c r="M19" s="136"/>
      <c r="N19" s="136"/>
      <c r="O19" s="136"/>
      <c r="P19" s="136"/>
      <c r="Q19" s="136"/>
      <c r="R19" s="136"/>
      <c r="S19" s="137"/>
      <c r="T19" s="17"/>
      <c r="U19" s="17"/>
      <c r="V19" s="17"/>
    </row>
    <row r="20" spans="1:22" ht="27.75" thickTop="1" thickBot="1" x14ac:dyDescent="0.45">
      <c r="A20" s="138"/>
      <c r="B20" s="96" t="s">
        <v>60</v>
      </c>
      <c r="C20" s="96"/>
      <c r="D20" s="96"/>
      <c r="E20" s="96"/>
      <c r="F20" s="96"/>
      <c r="G20" s="97"/>
      <c r="H20" s="98"/>
      <c r="I20" s="98"/>
      <c r="J20" s="98"/>
      <c r="K20" s="144">
        <v>0</v>
      </c>
      <c r="L20" s="99"/>
      <c r="M20" s="99"/>
      <c r="N20" s="99"/>
      <c r="O20" s="98"/>
      <c r="P20" s="98"/>
      <c r="Q20" s="98"/>
      <c r="R20" s="98"/>
      <c r="S20" s="139"/>
      <c r="T20" s="17"/>
      <c r="U20" s="17"/>
      <c r="V20" s="17"/>
    </row>
    <row r="21" spans="1:22" ht="27.75" thickTop="1" thickBot="1" x14ac:dyDescent="0.45">
      <c r="A21" s="138"/>
      <c r="B21" s="96"/>
      <c r="C21" s="96"/>
      <c r="D21" s="96"/>
      <c r="E21" s="96"/>
      <c r="F21" s="96"/>
      <c r="G21" s="97"/>
      <c r="H21" s="98"/>
      <c r="I21" s="98"/>
      <c r="J21" s="98"/>
      <c r="K21" s="99"/>
      <c r="L21" s="99"/>
      <c r="M21" s="99"/>
      <c r="N21" s="99"/>
      <c r="O21" s="98"/>
      <c r="P21" s="98"/>
      <c r="Q21" s="98"/>
      <c r="R21" s="98"/>
      <c r="S21" s="139"/>
      <c r="T21" s="17"/>
      <c r="U21" s="17"/>
      <c r="V21" s="17"/>
    </row>
    <row r="22" spans="1:22" ht="27.75" thickTop="1" thickBot="1" x14ac:dyDescent="0.45">
      <c r="A22" s="138"/>
      <c r="B22" s="96" t="s">
        <v>58</v>
      </c>
      <c r="C22" s="96"/>
      <c r="D22" s="96"/>
      <c r="E22" s="96"/>
      <c r="F22" s="96"/>
      <c r="G22" s="97"/>
      <c r="H22" s="98"/>
      <c r="I22" s="98"/>
      <c r="J22" s="98"/>
      <c r="K22" s="145">
        <v>0</v>
      </c>
      <c r="L22" s="96" t="s">
        <v>59</v>
      </c>
      <c r="M22" s="99"/>
      <c r="N22" s="99"/>
      <c r="O22" s="98"/>
      <c r="P22" s="98"/>
      <c r="Q22" s="98"/>
      <c r="R22" s="98"/>
      <c r="S22" s="139"/>
      <c r="T22" s="17"/>
      <c r="U22" s="17"/>
      <c r="V22" s="17"/>
    </row>
    <row r="23" spans="1:22" ht="27.75" thickTop="1" thickBot="1" x14ac:dyDescent="0.45">
      <c r="A23" s="138"/>
      <c r="B23" s="96"/>
      <c r="C23" s="96"/>
      <c r="D23" s="96"/>
      <c r="E23" s="96"/>
      <c r="F23" s="96"/>
      <c r="G23" s="97"/>
      <c r="H23" s="98"/>
      <c r="I23" s="98"/>
      <c r="J23" s="98"/>
      <c r="K23" s="99"/>
      <c r="L23" s="99"/>
      <c r="M23" s="99"/>
      <c r="N23" s="99"/>
      <c r="O23" s="98"/>
      <c r="P23" s="98"/>
      <c r="Q23" s="98"/>
      <c r="R23" s="98"/>
      <c r="S23" s="139"/>
      <c r="T23" s="17"/>
      <c r="U23" s="17"/>
      <c r="V23" s="17"/>
    </row>
    <row r="24" spans="1:22" ht="27.75" thickTop="1" thickBot="1" x14ac:dyDescent="0.45">
      <c r="A24" s="138"/>
      <c r="B24" s="96" t="s">
        <v>62</v>
      </c>
      <c r="C24" s="96"/>
      <c r="D24" s="96"/>
      <c r="E24" s="96"/>
      <c r="F24" s="96"/>
      <c r="G24" s="97"/>
      <c r="H24" s="98"/>
      <c r="I24" s="98"/>
      <c r="J24" s="98"/>
      <c r="K24" s="146" t="e">
        <f>SUM('2015 Pension Calculation'!G20:G72)</f>
        <v>#N/A</v>
      </c>
      <c r="L24" s="96" t="s">
        <v>59</v>
      </c>
      <c r="M24" s="99"/>
      <c r="N24" s="99"/>
      <c r="O24" s="96" t="s">
        <v>72</v>
      </c>
      <c r="P24" s="98"/>
      <c r="Q24" s="147" t="e">
        <f>(K24*20)/1030000</f>
        <v>#N/A</v>
      </c>
      <c r="R24" s="98"/>
      <c r="S24" s="139"/>
      <c r="T24" s="17"/>
      <c r="U24" s="17"/>
      <c r="V24" s="17"/>
    </row>
    <row r="25" spans="1:22" ht="27.75" thickTop="1" thickBot="1" x14ac:dyDescent="0.45">
      <c r="A25" s="140"/>
      <c r="B25" s="141"/>
      <c r="C25" s="141"/>
      <c r="D25" s="141"/>
      <c r="E25" s="141"/>
      <c r="F25" s="141"/>
      <c r="G25" s="142"/>
      <c r="H25" s="142"/>
      <c r="I25" s="142"/>
      <c r="J25" s="142"/>
      <c r="K25" s="141"/>
      <c r="L25" s="141"/>
      <c r="M25" s="141"/>
      <c r="N25" s="141"/>
      <c r="O25" s="142"/>
      <c r="P25" s="142"/>
      <c r="Q25" s="142"/>
      <c r="R25" s="142"/>
      <c r="S25" s="143"/>
      <c r="T25" s="17"/>
      <c r="U25" s="17"/>
      <c r="V25" s="17"/>
    </row>
    <row r="26" spans="1:22" ht="27" thickTop="1" x14ac:dyDescent="0.4">
      <c r="A26" s="108"/>
      <c r="B26" s="104" t="s">
        <v>61</v>
      </c>
      <c r="C26" s="104"/>
      <c r="D26" s="104"/>
      <c r="E26" s="104"/>
      <c r="F26" s="104"/>
      <c r="G26" s="104"/>
      <c r="H26" s="104"/>
      <c r="I26" s="105"/>
      <c r="J26" s="105"/>
      <c r="K26" s="105"/>
      <c r="L26" s="104"/>
      <c r="M26" s="104"/>
      <c r="N26" s="104"/>
      <c r="O26" s="106"/>
      <c r="P26" s="106"/>
      <c r="Q26" s="106"/>
      <c r="R26" s="106"/>
      <c r="S26" s="109"/>
      <c r="T26" s="17"/>
      <c r="U26" s="17"/>
      <c r="V26" s="17"/>
    </row>
    <row r="27" spans="1:22" ht="26.25" x14ac:dyDescent="0.4">
      <c r="A27" s="108"/>
      <c r="B27" s="104"/>
      <c r="C27" s="104"/>
      <c r="D27" s="104"/>
      <c r="E27" s="104"/>
      <c r="F27" s="104"/>
      <c r="G27" s="105"/>
      <c r="H27" s="105"/>
      <c r="I27" s="105"/>
      <c r="J27" s="105"/>
      <c r="K27" s="104"/>
      <c r="L27" s="104"/>
      <c r="M27" s="104"/>
      <c r="N27" s="104"/>
      <c r="O27" s="106"/>
      <c r="P27" s="106"/>
      <c r="Q27" s="106"/>
      <c r="R27" s="106"/>
      <c r="S27" s="109"/>
      <c r="T27" s="17"/>
      <c r="U27" s="17"/>
      <c r="V27" s="17"/>
    </row>
    <row r="28" spans="1:22" ht="27" thickBot="1" x14ac:dyDescent="0.45">
      <c r="A28" s="108"/>
      <c r="B28" s="104"/>
      <c r="C28" s="104"/>
      <c r="D28" s="104"/>
      <c r="E28" s="104"/>
      <c r="F28" s="104"/>
      <c r="G28" s="105"/>
      <c r="H28" s="105"/>
      <c r="I28" s="105"/>
      <c r="J28" s="105"/>
      <c r="K28" s="104" t="s">
        <v>33</v>
      </c>
      <c r="L28" s="104"/>
      <c r="M28" s="104" t="s">
        <v>34</v>
      </c>
      <c r="N28" s="104"/>
      <c r="O28" s="106"/>
      <c r="P28" s="106"/>
      <c r="Q28" s="106"/>
      <c r="R28" s="106"/>
      <c r="S28" s="109"/>
      <c r="T28" s="17"/>
      <c r="U28" s="17"/>
      <c r="V28" s="17"/>
    </row>
    <row r="29" spans="1:22" ht="27.75" thickTop="1" thickBot="1" x14ac:dyDescent="0.45">
      <c r="A29" s="108"/>
      <c r="B29" s="104" t="s">
        <v>57</v>
      </c>
      <c r="C29" s="104"/>
      <c r="D29" s="104"/>
      <c r="E29" s="104"/>
      <c r="F29" s="104"/>
      <c r="G29" s="106"/>
      <c r="H29" s="106"/>
      <c r="I29" s="106"/>
      <c r="J29" s="106"/>
      <c r="K29" s="144">
        <v>0</v>
      </c>
      <c r="L29" s="107"/>
      <c r="M29" s="144">
        <v>0</v>
      </c>
      <c r="N29" s="107"/>
      <c r="O29" s="106"/>
      <c r="P29" s="106"/>
      <c r="Q29" s="106"/>
      <c r="R29" s="106"/>
      <c r="S29" s="109"/>
      <c r="T29" s="17"/>
      <c r="U29" s="17"/>
      <c r="V29" s="17"/>
    </row>
    <row r="30" spans="1:22" ht="27" thickTop="1" x14ac:dyDescent="0.4">
      <c r="A30" s="108"/>
      <c r="B30" s="107"/>
      <c r="C30" s="107"/>
      <c r="D30" s="107"/>
      <c r="E30" s="107"/>
      <c r="F30" s="107"/>
      <c r="G30" s="106"/>
      <c r="H30" s="106"/>
      <c r="I30" s="106"/>
      <c r="J30" s="106"/>
      <c r="K30" s="107"/>
      <c r="L30" s="107"/>
      <c r="M30" s="107"/>
      <c r="N30" s="107"/>
      <c r="O30" s="106"/>
      <c r="P30" s="106"/>
      <c r="Q30" s="106"/>
      <c r="R30" s="106"/>
      <c r="S30" s="109"/>
      <c r="T30" s="17"/>
      <c r="U30" s="17"/>
      <c r="V30" s="17"/>
    </row>
    <row r="31" spans="1:22" ht="27" thickBot="1" x14ac:dyDescent="0.45">
      <c r="A31" s="108"/>
      <c r="B31" s="106"/>
      <c r="C31" s="106"/>
      <c r="D31" s="106"/>
      <c r="E31" s="106"/>
      <c r="F31" s="106"/>
      <c r="G31" s="106"/>
      <c r="H31" s="106"/>
      <c r="I31" s="106"/>
      <c r="J31" s="106"/>
      <c r="K31" s="106"/>
      <c r="L31" s="106"/>
      <c r="M31" s="107"/>
      <c r="N31" s="107"/>
      <c r="O31" s="106"/>
      <c r="P31" s="106"/>
      <c r="Q31" s="106"/>
      <c r="R31" s="106"/>
      <c r="S31" s="109"/>
      <c r="T31" s="17"/>
      <c r="U31" s="17"/>
      <c r="V31" s="17"/>
    </row>
    <row r="32" spans="1:22" ht="27.75" thickTop="1" thickBot="1" x14ac:dyDescent="0.45">
      <c r="A32" s="108"/>
      <c r="B32" s="104" t="s">
        <v>55</v>
      </c>
      <c r="C32" s="105"/>
      <c r="D32" s="105"/>
      <c r="E32" s="105"/>
      <c r="F32" s="105"/>
      <c r="G32" s="105"/>
      <c r="H32" s="106"/>
      <c r="I32" s="106"/>
      <c r="J32" s="106"/>
      <c r="K32" s="148">
        <f ca="1">'2015 VER Calculator '!J19</f>
        <v>0</v>
      </c>
      <c r="L32" s="104" t="s">
        <v>59</v>
      </c>
      <c r="M32" s="107"/>
      <c r="N32" s="107"/>
      <c r="O32" s="106"/>
      <c r="P32" s="106"/>
      <c r="Q32" s="106"/>
      <c r="R32" s="106"/>
      <c r="S32" s="109"/>
      <c r="T32" s="17"/>
      <c r="U32" s="17"/>
      <c r="V32" s="17"/>
    </row>
    <row r="33" spans="1:22" ht="27.75" thickTop="1" thickBot="1" x14ac:dyDescent="0.45">
      <c r="A33" s="108"/>
      <c r="B33" s="105"/>
      <c r="C33" s="105"/>
      <c r="D33" s="105"/>
      <c r="E33" s="105"/>
      <c r="F33" s="105"/>
      <c r="G33" s="105"/>
      <c r="H33" s="106"/>
      <c r="I33" s="106"/>
      <c r="J33" s="106"/>
      <c r="K33" s="106"/>
      <c r="L33" s="106"/>
      <c r="M33" s="107"/>
      <c r="N33" s="107"/>
      <c r="O33" s="106"/>
      <c r="P33" s="106"/>
      <c r="Q33" s="106"/>
      <c r="R33" s="106"/>
      <c r="S33" s="109"/>
      <c r="T33" s="17"/>
      <c r="U33" s="17"/>
      <c r="V33" s="17"/>
    </row>
    <row r="34" spans="1:22" ht="27.75" thickTop="1" thickBot="1" x14ac:dyDescent="0.45">
      <c r="A34" s="108"/>
      <c r="B34" s="104" t="s">
        <v>56</v>
      </c>
      <c r="C34" s="104"/>
      <c r="D34" s="104"/>
      <c r="E34" s="104"/>
      <c r="F34" s="104"/>
      <c r="G34" s="105"/>
      <c r="H34" s="106"/>
      <c r="I34" s="106"/>
      <c r="J34" s="106"/>
      <c r="K34" s="149" t="e">
        <f>'2015 VER Calculator '!J22</f>
        <v>#N/A</v>
      </c>
      <c r="L34" s="106"/>
      <c r="M34" s="107"/>
      <c r="N34" s="107"/>
      <c r="O34" s="106"/>
      <c r="P34" s="106"/>
      <c r="Q34" s="106"/>
      <c r="R34" s="106"/>
      <c r="S34" s="109"/>
      <c r="T34" s="17"/>
      <c r="U34" s="17"/>
      <c r="V34" s="17"/>
    </row>
    <row r="35" spans="1:22" ht="27.75" thickTop="1" thickBot="1" x14ac:dyDescent="0.45">
      <c r="A35" s="108"/>
      <c r="B35" s="104"/>
      <c r="C35" s="104"/>
      <c r="D35" s="104"/>
      <c r="E35" s="104"/>
      <c r="F35" s="104"/>
      <c r="G35" s="105"/>
      <c r="H35" s="106"/>
      <c r="I35" s="106"/>
      <c r="J35" s="106"/>
      <c r="K35" s="107"/>
      <c r="L35" s="107"/>
      <c r="M35" s="107"/>
      <c r="N35" s="107"/>
      <c r="O35" s="106"/>
      <c r="P35" s="106"/>
      <c r="Q35" s="106"/>
      <c r="R35" s="106"/>
      <c r="S35" s="109"/>
      <c r="T35" s="17"/>
      <c r="U35" s="17"/>
      <c r="V35" s="17"/>
    </row>
    <row r="36" spans="1:22" ht="27.75" thickTop="1" thickBot="1" x14ac:dyDescent="0.45">
      <c r="A36" s="108"/>
      <c r="B36" s="104" t="s">
        <v>63</v>
      </c>
      <c r="C36" s="104"/>
      <c r="D36" s="104"/>
      <c r="E36" s="104"/>
      <c r="F36" s="104"/>
      <c r="G36" s="105"/>
      <c r="H36" s="106"/>
      <c r="I36" s="106"/>
      <c r="J36" s="106"/>
      <c r="K36" s="150" t="e">
        <f ca="1">'2015 VER Calculator '!J24</f>
        <v>#N/A</v>
      </c>
      <c r="L36" s="104" t="s">
        <v>59</v>
      </c>
      <c r="M36" s="107"/>
      <c r="N36" s="107"/>
      <c r="O36" s="104" t="s">
        <v>72</v>
      </c>
      <c r="P36" s="106"/>
      <c r="Q36" s="147" t="e">
        <f ca="1">(K36*20)/1030000</f>
        <v>#N/A</v>
      </c>
      <c r="R36" s="106"/>
      <c r="S36" s="109"/>
      <c r="T36" s="17"/>
      <c r="U36" s="17"/>
      <c r="V36" s="17"/>
    </row>
    <row r="37" spans="1:22" ht="27" thickTop="1" x14ac:dyDescent="0.4">
      <c r="A37" s="110"/>
      <c r="B37" s="111"/>
      <c r="C37" s="111"/>
      <c r="D37" s="111"/>
      <c r="E37" s="111"/>
      <c r="F37" s="111"/>
      <c r="G37" s="111"/>
      <c r="H37" s="112"/>
      <c r="I37" s="112"/>
      <c r="J37" s="112"/>
      <c r="K37" s="112"/>
      <c r="L37" s="112"/>
      <c r="M37" s="113"/>
      <c r="N37" s="113"/>
      <c r="O37" s="113"/>
      <c r="P37" s="113"/>
      <c r="Q37" s="113"/>
      <c r="R37" s="113"/>
      <c r="S37" s="114"/>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sheetProtection password="C59F"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2015 Pension Calculation</vt:lpstr>
      <vt:lpstr>Historical CPI Rates</vt:lpstr>
      <vt:lpstr>Revaluation</vt:lpstr>
      <vt:lpstr>Variables</vt:lpstr>
      <vt:lpstr>2015 VER Calculator </vt:lpstr>
      <vt:lpstr>Sheet1</vt:lpstr>
      <vt:lpstr>2015 Calculator Ret Age 68</vt:lpstr>
      <vt:lpstr>Sheet3</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2019-06-10T09:38:23Z</dcterms:modified>
</cp:coreProperties>
</file>