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28800" windowHeight="11985" activeTab="6"/>
  </bookViews>
  <sheets>
    <sheet name="Sheet2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Values" sheetId="8" r:id="rId8"/>
    <sheet name="Sheet1" sheetId="9" r:id="rId9"/>
  </sheets>
  <definedNames>
    <definedName name="Box_1">'Page 1'!$N$54</definedName>
    <definedName name="Box_10">'Page 2'!$N$19</definedName>
    <definedName name="Box_11">'Page 2'!$N$24</definedName>
    <definedName name="Box_12">'Page 2'!$N$29</definedName>
    <definedName name="Box_13">'Page 2'!$N$36</definedName>
    <definedName name="Box_14">'Page 2'!$N$43</definedName>
    <definedName name="Box_15">'Page 2'!$N$49</definedName>
    <definedName name="Box_16">'Page 2'!$N$56</definedName>
    <definedName name="Box_17">'Page 2'!$N$62</definedName>
    <definedName name="Box_18">'Page 2'!$N$67</definedName>
    <definedName name="Box_19">'Page 2'!$N$72</definedName>
    <definedName name="Box_2">'Page 1'!$N$59</definedName>
    <definedName name="Box_20">'Page 3'!$N$4</definedName>
    <definedName name="Box_21">'Page 3'!$N$7</definedName>
    <definedName name="Box_22">'Page 3'!$N$10</definedName>
    <definedName name="Box_23">'Page 3'!$N$13</definedName>
    <definedName name="Box_24">'Page 3'!$N$16</definedName>
    <definedName name="Box_25">'Page 3'!$N$19</definedName>
    <definedName name="Box_26">'Page 3'!$N$22</definedName>
    <definedName name="Box_27">'Page 3'!$N$25</definedName>
    <definedName name="Box_28">'Page 3'!$N$28</definedName>
    <definedName name="Box_29">'Page 3'!$N$31</definedName>
    <definedName name="Box_3">'Page 1'!$N$65</definedName>
    <definedName name="Box_30">'Page 3'!$L$34</definedName>
    <definedName name="Box_31">'Page 3'!$N$42</definedName>
    <definedName name="Box_32">'Page 3'!$N$45</definedName>
    <definedName name="Box_33">'Page 3'!$N$48</definedName>
    <definedName name="Box_34">'Page 3'!$N$51</definedName>
    <definedName name="Box_35">'Page 3'!$N$58</definedName>
    <definedName name="Box_35a">'Page 3'!$H$54</definedName>
    <definedName name="Box_35b">'Page 3'!$H$56</definedName>
    <definedName name="Box_35c">'Page 3'!$H$60</definedName>
    <definedName name="Box_36">'Page 3'!$N$63</definedName>
    <definedName name="Box_37">'Page 3'!$N$68</definedName>
    <definedName name="Box_38">'Page 3'!$N$73</definedName>
    <definedName name="Box_38a">'Page 3'!$N$77</definedName>
    <definedName name="Box_38b">'Page 3'!$N$80</definedName>
    <definedName name="Box_38c">'Page 3'!$N$84</definedName>
    <definedName name="Box_39">'Page 4'!$O$12</definedName>
    <definedName name="Box_4">'Page 1'!$N$68</definedName>
    <definedName name="Box_40">'Page 4'!$O$18</definedName>
    <definedName name="Box_41">'Page 4'!$O$21</definedName>
    <definedName name="Box_42">'Page 4'!$O$24</definedName>
    <definedName name="Box_43">'Page 4'!$O$27</definedName>
    <definedName name="Box_44">'Page 4'!$O$32</definedName>
    <definedName name="Box_45">'Page 4'!$O$36</definedName>
    <definedName name="Box_46">'Page 4'!$G$51</definedName>
    <definedName name="Box_47">'Page 4'!$G$54</definedName>
    <definedName name="Box_48">'Page 4'!$G$57</definedName>
    <definedName name="Box_49">'Page 4'!$G$60</definedName>
    <definedName name="Box_5">'Page 1'!$N$71</definedName>
    <definedName name="Box_50">'Page 4'!$G$63</definedName>
    <definedName name="Box_51">'Page 4'!$G$67</definedName>
    <definedName name="Box_52">'Page 4'!$G$70</definedName>
    <definedName name="Box_53">'Page 4'!$G$74</definedName>
    <definedName name="Box_54">'Page 4'!$G$77</definedName>
    <definedName name="Box_55">'Page 5'!$D$11</definedName>
    <definedName name="Box_56">'Page 5'!$D$14</definedName>
    <definedName name="Box_57">'Page 5'!$D$17</definedName>
    <definedName name="Box_57a">'Page 5'!$D$18</definedName>
    <definedName name="Box_57b">'Page 5'!$D$19</definedName>
    <definedName name="Box_58">'Page 5'!$D$21</definedName>
    <definedName name="Box_59">'Page 5'!$F$11</definedName>
    <definedName name="Box_6">'Page 1'!$N$75</definedName>
    <definedName name="Box_60">'Page 5'!$F$14</definedName>
    <definedName name="Box_61">'Page 5'!$F$17</definedName>
    <definedName name="Box_62">'Page 5'!$F$21</definedName>
    <definedName name="Box_63">'Page 5'!$I$11</definedName>
    <definedName name="Box_64">'Page 5'!$I$14</definedName>
    <definedName name="Box_65">'Page 5'!$I$17</definedName>
    <definedName name="Box_66">'Page 5'!$I$21</definedName>
    <definedName name="Box_67">'Page 5'!$N$11</definedName>
    <definedName name="Box_68">'Page 5'!$N$14</definedName>
    <definedName name="Box_69">'Page 5'!$N$17</definedName>
    <definedName name="Box_7">'Page 2'!$N$4</definedName>
    <definedName name="Box_70">'Page 5'!$N$21</definedName>
    <definedName name="Box_71">'Page 5'!$N$24</definedName>
    <definedName name="Box_72">'Page 5'!$D$36</definedName>
    <definedName name="Box_73">'Page 5'!$D$39</definedName>
    <definedName name="Box_74">'Page 5'!$D$42</definedName>
    <definedName name="Box_74a">'Page 5'!$D$43</definedName>
    <definedName name="Box_74b">'Page 5'!$D$44</definedName>
    <definedName name="Box_75">'Page 5'!$D$46</definedName>
    <definedName name="Box_76">'Page 5'!$F$36</definedName>
    <definedName name="Box_77">'Page 5'!$F$39</definedName>
    <definedName name="Box_78">'Page 5'!$F$42</definedName>
    <definedName name="Box_79">'Page 5'!$F$46</definedName>
    <definedName name="Box_8">'Page 2'!$N$9</definedName>
    <definedName name="Box_80">'Page 5'!$I$36</definedName>
    <definedName name="Box_81">'Page 5'!$I$39</definedName>
    <definedName name="Box_82">'Page 5'!$I$42</definedName>
    <definedName name="Box_83">'Page 5'!$I$46</definedName>
    <definedName name="Box_84">'Page 5'!$N$36</definedName>
    <definedName name="Box_85">'Page 5'!$N$39</definedName>
    <definedName name="Box_86">'Page 5'!$N$42</definedName>
    <definedName name="Box_87">'Page 5'!$N$46</definedName>
    <definedName name="Box_88">'Page 5'!$N$49</definedName>
    <definedName name="Box_89">'Page 5'!$A$65</definedName>
    <definedName name="Box_9">'Page 2'!$N$14</definedName>
    <definedName name="Box_A">'Page 1'!$D$11</definedName>
    <definedName name="Box_B">'Page 1'!$H$14</definedName>
    <definedName name="Box_C">'Page 1'!$H$17</definedName>
    <definedName name="Box_D">'Page 1'!$H$20</definedName>
    <definedName name="Box_E">'Page 1'!$H$23</definedName>
    <definedName name="Box_F">'Page 1'!$K$26</definedName>
    <definedName name="Box_G">'Page 1'!$K$29</definedName>
    <definedName name="Box_H">'Page 1'!$K$32</definedName>
    <definedName name="Box_I">'Page 1'!$K$35</definedName>
    <definedName name="Box_J">'Page 1'!$K$39</definedName>
    <definedName name="Box_K">'Page 1'!$K$42</definedName>
    <definedName name="VBox_1" localSheetId="7">'Values'!$B$13</definedName>
    <definedName name="VBox_10" localSheetId="7">'Values'!$B$22</definedName>
    <definedName name="VBox_11" localSheetId="7">'Values'!$B$23</definedName>
    <definedName name="VBox_12" localSheetId="7">'Values'!$B$24</definedName>
    <definedName name="VBox_13" localSheetId="7">'Values'!$B$25</definedName>
    <definedName name="VBox_14" localSheetId="7">'Values'!$B$26</definedName>
    <definedName name="VBox_15" localSheetId="7">'Values'!$B$27</definedName>
    <definedName name="VBox_16" localSheetId="7">'Values'!$B$28</definedName>
    <definedName name="VBox_17" localSheetId="7">'Values'!$B$29</definedName>
    <definedName name="VBox_18" localSheetId="7">'Values'!$B$30</definedName>
    <definedName name="VBox_19" localSheetId="7">'Values'!$B$31</definedName>
    <definedName name="VBox_2" localSheetId="7">'Values'!$B$14</definedName>
    <definedName name="VBox_20" localSheetId="7">'Values'!$B$32</definedName>
    <definedName name="VBox_21" localSheetId="7">'Values'!$B$33</definedName>
    <definedName name="VBox_22" localSheetId="7">'Values'!$B$34</definedName>
    <definedName name="VBox_23" localSheetId="7">'Values'!$B$35</definedName>
    <definedName name="VBox_24" localSheetId="7">'Values'!$B$36</definedName>
    <definedName name="VBox_25" localSheetId="7">'Values'!$B$37</definedName>
    <definedName name="VBox_26" localSheetId="7">'Values'!$B$38</definedName>
    <definedName name="VBox_27" localSheetId="7">'Values'!$B$39</definedName>
    <definedName name="VBox_28" localSheetId="7">'Values'!$B$40</definedName>
    <definedName name="VBox_29" localSheetId="7">'Values'!$B$41</definedName>
    <definedName name="VBox_3" localSheetId="7">'Values'!$B$15</definedName>
    <definedName name="VBox_30" localSheetId="7">'Values'!$B$42</definedName>
    <definedName name="VBox_31" localSheetId="7">'Values'!$B$43</definedName>
    <definedName name="VBox_32" localSheetId="7">'Values'!$B$44</definedName>
    <definedName name="VBox_33" localSheetId="7">'Values'!$B$45</definedName>
    <definedName name="VBox_34" localSheetId="7">'Values'!$B$46</definedName>
    <definedName name="VBox_35" localSheetId="7">'Values'!$B$50</definedName>
    <definedName name="VBox_35a" localSheetId="7">'Values'!$B$47</definedName>
    <definedName name="VBox_35b" localSheetId="7">'Values'!$B$48</definedName>
    <definedName name="VBox_35c" localSheetId="7">'Values'!$B$49</definedName>
    <definedName name="VBox_36" localSheetId="7">'Values'!$B$51</definedName>
    <definedName name="VBox_37" localSheetId="7">'Values'!$B$52</definedName>
    <definedName name="VBox_38" localSheetId="7">'Values'!$B$53</definedName>
    <definedName name="VBox_38a" localSheetId="7">'Values'!$B$54</definedName>
    <definedName name="VBox_38b" localSheetId="7">'Values'!$B$55</definedName>
    <definedName name="VBox_38c" localSheetId="7">'Values'!$B$56</definedName>
    <definedName name="VBox_39" localSheetId="7">'Values'!$B$57</definedName>
    <definedName name="Vbox_4" localSheetId="7">'Values'!$B$16</definedName>
    <definedName name="VBox_40" localSheetId="7">'Values'!$B$58</definedName>
    <definedName name="VBox_41" localSheetId="7">'Values'!$B$59</definedName>
    <definedName name="VBox_42" localSheetId="7">'Values'!$B$60</definedName>
    <definedName name="VBox_43" localSheetId="7">'Values'!$B$61</definedName>
    <definedName name="VBox_44" localSheetId="7">'Values'!$B$62</definedName>
    <definedName name="VBox_45" localSheetId="7">'Values'!$B$63</definedName>
    <definedName name="VBox_46" localSheetId="7">'Values'!$B$64</definedName>
    <definedName name="VBox_47" localSheetId="7">'Values'!$B$65</definedName>
    <definedName name="VBox_48" localSheetId="7">'Values'!$B$66</definedName>
    <definedName name="VBox_49" localSheetId="7">'Values'!$B$67</definedName>
    <definedName name="VBox_5" localSheetId="7">'Values'!$B$17</definedName>
    <definedName name="VBox_50" localSheetId="7">'Values'!$B$68</definedName>
    <definedName name="VBox_51" localSheetId="7">'Values'!$B$69</definedName>
    <definedName name="VBox_52" localSheetId="7">'Values'!$B$70</definedName>
    <definedName name="VBox_53" localSheetId="7">'Values'!$B$71</definedName>
    <definedName name="VBox_54" localSheetId="7">'Values'!$B$72</definedName>
    <definedName name="VBox_55" localSheetId="7">'Values'!$B$73</definedName>
    <definedName name="VBox_56" localSheetId="7">'Values'!$B$74</definedName>
    <definedName name="VBox_57" localSheetId="7">'Values'!$B$75</definedName>
    <definedName name="VBox_57a" localSheetId="7">'Values'!$B$76</definedName>
    <definedName name="VBox_57b" localSheetId="7">'Values'!$B$77</definedName>
    <definedName name="VBox_58" localSheetId="7">'Values'!$B$78</definedName>
    <definedName name="VBox_59" localSheetId="7">'Values'!$B$79</definedName>
    <definedName name="VBox_6" localSheetId="7">'Values'!$B$18</definedName>
    <definedName name="VBox_60" localSheetId="7">'Values'!$B$80</definedName>
    <definedName name="VBox_61" localSheetId="7">'Values'!$B$81</definedName>
    <definedName name="VBox_62" localSheetId="7">'Values'!$B$82</definedName>
    <definedName name="VBox_63" localSheetId="7">'Values'!$B$83</definedName>
    <definedName name="VBox_64" localSheetId="7">'Values'!$B$84</definedName>
    <definedName name="VBox_65" localSheetId="7">'Values'!$B$85</definedName>
    <definedName name="VBox_66" localSheetId="7">'Values'!$B$86</definedName>
    <definedName name="VBox_67" localSheetId="7">'Values'!$B$87</definedName>
    <definedName name="VBox_68" localSheetId="7">'Values'!$B$88</definedName>
    <definedName name="VBox_69" localSheetId="7">'Values'!$B$89</definedName>
    <definedName name="VBox_7" localSheetId="7">'Values'!$B$19</definedName>
    <definedName name="VBox_70" localSheetId="7">'Values'!$B$90</definedName>
    <definedName name="VBox_71" localSheetId="7">'Values'!$B$91</definedName>
    <definedName name="VBox_72" localSheetId="7">'Values'!$B$92</definedName>
    <definedName name="VBox_73" localSheetId="7">'Values'!$B$93</definedName>
    <definedName name="VBox_74" localSheetId="7">'Values'!$B$94</definedName>
    <definedName name="VBox_74a" localSheetId="7">'Values'!$B$95</definedName>
    <definedName name="VBox_74b" localSheetId="7">'Values'!$B$96</definedName>
    <definedName name="VBox_75" localSheetId="7">'Values'!$B$97</definedName>
    <definedName name="VBox_76" localSheetId="7">'Values'!$B$98</definedName>
    <definedName name="VBox_77" localSheetId="7">'Values'!$B$99</definedName>
    <definedName name="VBox_78" localSheetId="7">'Values'!$B$100</definedName>
    <definedName name="VBox_79" localSheetId="7">'Values'!$B$101</definedName>
    <definedName name="VBox_8" localSheetId="7">'Values'!$B$20</definedName>
    <definedName name="VBox_80" localSheetId="7">'Values'!$B$102</definedName>
    <definedName name="VBox_81" localSheetId="7">'Values'!$B$103</definedName>
    <definedName name="VBox_82" localSheetId="7">'Values'!$B$104</definedName>
    <definedName name="VBox_83" localSheetId="7">'Values'!$B$105</definedName>
    <definedName name="VBox_84" localSheetId="7">'Values'!$B$106</definedName>
    <definedName name="VBox_85" localSheetId="7">'Values'!$B$107</definedName>
    <definedName name="VBox_86" localSheetId="7">'Values'!$B$108</definedName>
    <definedName name="VBox_87" localSheetId="7">'Values'!$B$109</definedName>
    <definedName name="VBox_88" localSheetId="7">'Values'!$B$110</definedName>
    <definedName name="VBox_89" localSheetId="7">'Values'!$B$111</definedName>
    <definedName name="VBox_9" localSheetId="7">'Values'!$B$21</definedName>
    <definedName name="VBox_A" localSheetId="7">'Values'!$B$2</definedName>
    <definedName name="VBox_B" localSheetId="7">'Values'!$B$3</definedName>
    <definedName name="VBox_C" localSheetId="7">'Values'!$B$4</definedName>
    <definedName name="VBox_D" localSheetId="7">'Values'!$B$5</definedName>
    <definedName name="VBox_E" localSheetId="7">'Values'!$B$6</definedName>
    <definedName name="VBox_F" localSheetId="7">'Values'!$B$7</definedName>
    <definedName name="VBox_G" localSheetId="7">'Values'!$B$8</definedName>
    <definedName name="VBox_H" localSheetId="7">'Values'!$B$9</definedName>
    <definedName name="VBox_I" localSheetId="7">'Values'!$B$10</definedName>
    <definedName name="VBox_J" localSheetId="7">'Values'!$B$11</definedName>
    <definedName name="VBox_K" localSheetId="7">'Values'!$B$12</definedName>
  </definedNames>
  <calcPr fullCalcOnLoad="1"/>
</workbook>
</file>

<file path=xl/comments8.xml><?xml version="1.0" encoding="utf-8"?>
<comments xmlns="http://schemas.openxmlformats.org/spreadsheetml/2006/main">
  <authors>
    <author>Heather Campbell</author>
  </authors>
  <commentList>
    <comment ref="B1" authorId="0">
      <text>
        <r>
          <rPr>
            <b/>
            <sz val="9"/>
            <rFont val="Tahoma"/>
            <family val="2"/>
          </rPr>
          <t>Heather Campbell:</t>
        </r>
        <r>
          <rPr>
            <sz val="9"/>
            <rFont val="Tahoma"/>
            <family val="2"/>
          </rPr>
          <t xml:space="preserve">
define box name as Vbox_xx and set Formula =box_xx</t>
        </r>
      </text>
    </comment>
    <comment ref="D1" authorId="0">
      <text>
        <r>
          <rPr>
            <b/>
            <sz val="9"/>
            <rFont val="Tahoma"/>
            <family val="2"/>
          </rPr>
          <t>Heather Campbell:</t>
        </r>
        <r>
          <rPr>
            <sz val="9"/>
            <rFont val="Tahoma"/>
            <family val="2"/>
          </rPr>
          <t xml:space="preserve">
put a m in this column if the box is mandatory</t>
        </r>
      </text>
    </comment>
  </commentList>
</comments>
</file>

<file path=xl/sharedStrings.xml><?xml version="1.0" encoding="utf-8"?>
<sst xmlns="http://schemas.openxmlformats.org/spreadsheetml/2006/main" count="605" uniqueCount="324">
  <si>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</si>
  <si>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</si>
  <si>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</si>
  <si>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</si>
  <si>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</si>
  <si>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</si>
  <si>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</si>
  <si>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</si>
  <si>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</si>
  <si>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</si>
  <si>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</si>
  <si>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</si>
  <si>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</si>
  <si>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</si>
  <si>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</si>
  <si>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</si>
  <si>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</si>
  <si>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</si>
  <si>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</si>
  <si>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</si>
  <si>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</si>
  <si>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</si>
  <si>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</si>
  <si>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</si>
  <si>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</si>
  <si>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</si>
  <si>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</si>
  <si>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</si>
  <si>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</si>
  <si>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</si>
  <si>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</si>
  <si>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</si>
  <si>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</si>
  <si>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</si>
  <si>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</si>
  <si>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</si>
  <si>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</si>
  <si>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</si>
  <si>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</si>
  <si>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</si>
  <si>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</si>
  <si>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</si>
  <si>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</si>
  <si>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</si>
  <si>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</si>
  <si>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</si>
  <si>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</si>
  <si>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</si>
  <si>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</si>
  <si>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</si>
  <si>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</si>
  <si>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</si>
  <si>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</si>
  <si>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</si>
  <si>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</si>
  <si>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</si>
  <si>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</si>
  <si>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</si>
  <si>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</si>
  <si>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</si>
  <si>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</si>
  <si>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</si>
  <si>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</si>
  <si>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</si>
  <si>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</si>
  <si>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</si>
  <si>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</si>
  <si>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</si>
  <si>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</si>
  <si>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</si>
  <si>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</si>
  <si>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</si>
  <si>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</si>
  <si>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 xml:space="preserve">If the standard method shown cannot be used, the alternative method shown must be used. </t>
  </si>
  <si>
    <t>need to be amended to record this information adequately on an item by item basis.</t>
  </si>
  <si>
    <t>By total income (Box 6)</t>
  </si>
  <si>
    <t>Add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</si>
  <si>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</si>
  <si>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</si>
  <si>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</si>
  <si>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</si>
  <si>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</si>
  <si>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</si>
  <si>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>Date</t>
  </si>
  <si>
    <t>relates.</t>
  </si>
  <si>
    <t>%</t>
  </si>
  <si>
    <t>Turn to Page 2</t>
  </si>
  <si>
    <t>Turn to Page 3</t>
  </si>
  <si>
    <t>Turn to Page 4</t>
  </si>
  <si>
    <t>Contributions already</t>
  </si>
  <si>
    <t>paid</t>
  </si>
  <si>
    <t>pensioned separately</t>
  </si>
  <si>
    <t>This is your total expenses in application of the income ratio</t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</si>
  <si>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</si>
  <si>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</si>
  <si>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</si>
  <si>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</si>
  <si>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</si>
  <si>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</si>
  <si>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</si>
  <si>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</si>
  <si>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</si>
  <si>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</si>
  <si>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paid and recorded</t>
  </si>
  <si>
    <t xml:space="preserve">   paid and recorded</t>
  </si>
  <si>
    <t>GP (or non-GP)</t>
  </si>
  <si>
    <t>Provider's signature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</si>
  <si>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</si>
  <si>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</si>
  <si>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</si>
  <si>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</si>
  <si>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</si>
  <si>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</si>
  <si>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</si>
  <si>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</si>
  <si>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</si>
  <si>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 xml:space="preserve">by the PCT/LHB for </t>
  </si>
  <si>
    <t>by the PCT/LHB for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</si>
  <si>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</si>
  <si>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</si>
  <si>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</si>
  <si>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</si>
  <si>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</si>
  <si>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>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</si>
  <si>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</si>
  <si>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</si>
  <si>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</si>
  <si>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</si>
  <si>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</si>
  <si>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</si>
  <si>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</si>
  <si>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</si>
  <si>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Money Purchase AVC%*</t>
  </si>
  <si>
    <t>Money Purchase amount*</t>
  </si>
  <si>
    <t>Additional Pension amount*</t>
  </si>
  <si>
    <t>Determination of the tiered employee contribution rate to be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</si>
  <si>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</si>
  <si>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</si>
  <si>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</si>
  <si>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</si>
  <si>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</si>
  <si>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Any other pensionable practitioner pay not</t>
  </si>
  <si>
    <t>included above; eg other type 1 practitioner</t>
  </si>
  <si>
    <t>certificate</t>
  </si>
  <si>
    <t>K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</si>
  <si>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</si>
  <si>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</si>
  <si>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</si>
  <si>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</si>
  <si>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Turn to Page 6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</si>
  <si>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</si>
  <si>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</si>
  <si>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</si>
  <si>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This is your Pensionable profit for GMS, PMS, SPMS or APMS purposes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</si>
  <si>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</si>
  <si>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</si>
  <si>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</si>
  <si>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</si>
  <si>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</si>
  <si>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</si>
  <si>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</si>
  <si>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</si>
  <si>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</si>
  <si>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</si>
  <si>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</si>
  <si>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</si>
  <si>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</si>
  <si>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</si>
  <si>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alternative method of your own, and clearly explain your reasons and methodology in box 89 on page 5.</t>
  </si>
  <si>
    <t>and 72 on page 5:</t>
  </si>
  <si>
    <t>&amp; 74b.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</si>
  <si>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</si>
  <si>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</si>
  <si>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</si>
  <si>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</si>
  <si>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</si>
  <si>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</si>
  <si>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</si>
  <si>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</si>
  <si>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</si>
  <si>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</si>
  <si>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</si>
  <si>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</si>
  <si>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</si>
  <si>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contributions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</si>
  <si>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</si>
  <si>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</si>
  <si>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</si>
  <si>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</si>
  <si>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</si>
  <si>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</si>
  <si>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</si>
  <si>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</si>
  <si>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your employed expenses declared in Boxes</t>
  </si>
  <si>
    <t xml:space="preserve">Taxable profit from Practice partnership </t>
  </si>
  <si>
    <t>Total of Boxes 20 to 23</t>
  </si>
  <si>
    <t>tick this Box and enter your explanation in the Box 89.</t>
  </si>
  <si>
    <t>or set back against previous years' income</t>
  </si>
  <si>
    <t xml:space="preserve">Where the GP (or non-GP) Provider is required to use the alternative method, accounting records will </t>
  </si>
  <si>
    <t>and enter the corresponding tier rate in Boxes 55</t>
  </si>
  <si>
    <t>Amount in Box</t>
  </si>
  <si>
    <t>stated in Boxes</t>
  </si>
  <si>
    <t xml:space="preserve">55 to 58 are </t>
  </si>
  <si>
    <t>* See Boxes 46 to 54 on page 4 and the accompanying notes regarding the employee tier rate to be used.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</si>
  <si>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</si>
  <si>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not accounted for in Boxes 14 to 17 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</si>
  <si>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</si>
  <si>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</si>
  <si>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</si>
  <si>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</si>
  <si>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</si>
  <si>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</si>
  <si>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</si>
  <si>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Enter the amount of excluded income included in Box 38 above</t>
  </si>
  <si>
    <t>case, please enter the lower amount here and explain in box 89 where the balance has been allocated).</t>
  </si>
  <si>
    <t>Please refer to the guidance notes when completing this Certificate</t>
  </si>
  <si>
    <t>NOW COPY THE FIGURE FROM BOX 36 TO BOX 46 AND BEGIN THE PROCESS</t>
  </si>
  <si>
    <t>L</t>
  </si>
  <si>
    <t>M</t>
  </si>
  <si>
    <t>Calculation of GP share, or non-GP share of total HSC income and non-HSC income,</t>
  </si>
  <si>
    <t xml:space="preserve">This is your total medical HSC &amp; non-HSC income for the purposes of the income </t>
  </si>
  <si>
    <t>Calculation of HSC Pension Scheme Contributions</t>
  </si>
  <si>
    <t>If you cannot use the standard or alternative non-HSC expense calculations explain your own</t>
  </si>
  <si>
    <t>method of non-HSC expense calculation here.</t>
  </si>
  <si>
    <t>HSC pensionable pay does not include non-HSC (i.e. private) income, and that I shall pay all contributions due."</t>
  </si>
  <si>
    <t>and confirm that they have been used to confirm, record and pay over to HSC Pensions</t>
  </si>
  <si>
    <t>the appropriate HSC Pension Scheme contributions for the year to which this Certificate</t>
  </si>
  <si>
    <t>Calculation of non-HSC expenses</t>
  </si>
  <si>
    <t>The standard method for the calculation of non-HSC expenses:</t>
  </si>
  <si>
    <t>Divide Non-HSC income (Box 12)</t>
  </si>
  <si>
    <t>The alternative method for the calculation of non-HSC expenses:</t>
  </si>
  <si>
    <t>Expenses wholly attributable to HSC income</t>
  </si>
  <si>
    <t>Expenses wholly attributable to non-HSC income</t>
  </si>
  <si>
    <t>Expenses that cannot be separately allocated to HSC</t>
  </si>
  <si>
    <t>or non-HSC income</t>
  </si>
  <si>
    <t>Divide non-HSC income  (Box 12)</t>
  </si>
  <si>
    <t xml:space="preserve">Total non-HSC expenses </t>
  </si>
  <si>
    <t>Your total non-HSC income (Box 12)</t>
  </si>
  <si>
    <t xml:space="preserve">Any other pensionable HSC GP income NOT in Boxes 20 to 23 that has not been </t>
  </si>
  <si>
    <t>Your non HSC expenses (Box 39 to 45 or from Box 89 under your own method)</t>
  </si>
  <si>
    <t xml:space="preserve">If you have not used the standard method of apportioning non-HSC expenses </t>
  </si>
  <si>
    <t xml:space="preserve">N.B.  USING THE ALTERNATIVE OR YOUR OWN METHOD OF CALCULATING NON-HSC </t>
  </si>
  <si>
    <t>PAY.  HSC PENSIONS CANNOT OFFER ADVICE ON WHICH METHOD MAY BE MOST APPLICABLE</t>
  </si>
  <si>
    <t>Calculation of GP (or non- GP) share of total non-HSC medical income for the expenses ratio</t>
  </si>
  <si>
    <t xml:space="preserve">relating to non HSC income </t>
  </si>
  <si>
    <t>This is your total non-HSC income for the purposes of the income ratio</t>
  </si>
  <si>
    <t>Calculation of non-HSC income: Total medical income ratio</t>
  </si>
  <si>
    <t xml:space="preserve"> Total non-HSC Income</t>
  </si>
  <si>
    <t xml:space="preserve"> Total HSC and non-HSC income</t>
  </si>
  <si>
    <t>BSO Agreement</t>
  </si>
  <si>
    <t>Host Board/Trust</t>
  </si>
  <si>
    <t>s</t>
  </si>
  <si>
    <t>d</t>
  </si>
  <si>
    <t>m</t>
  </si>
  <si>
    <t>Value</t>
  </si>
  <si>
    <t>Mandatory?</t>
  </si>
  <si>
    <t>Type</t>
  </si>
  <si>
    <t>111,377.00 and over</t>
  </si>
  <si>
    <t>£70,631.00 up to £111,376.99</t>
  </si>
  <si>
    <t>Add your self employed income declared in Boxes 15 &amp; 16</t>
  </si>
  <si>
    <t>related work, adjusted for tax purposes (i.e. reflects Boxes 15 plus</t>
  </si>
  <si>
    <t>16 minus 62)</t>
  </si>
  <si>
    <t>Add the total of your self employed expenses declared in Box 31</t>
  </si>
  <si>
    <t>related work, adjusted for tax purposes (i.e. reflects the total of Boxes 31</t>
  </si>
  <si>
    <t>&amp; 57 minus Box 61).</t>
  </si>
  <si>
    <t>appear consistent with the relevant HSC work and income that the Board/Trust is aware of</t>
  </si>
  <si>
    <t>Use Boxes 9 &amp; 10 adjusted for tax purposes where income is below £81,000 on the 'short' pages</t>
  </si>
  <si>
    <t>Use Box 20 plus Boxes 23, 24 &amp; 25  minus Boxes 26 &amp; 27where income is below 81,000</t>
  </si>
  <si>
    <r>
      <t xml:space="preserve">If you give false information you may be liable to investigation and prosecution.  </t>
    </r>
    <r>
      <rPr>
        <b/>
        <u val="single"/>
        <sz val="14"/>
        <rFont val="Arial"/>
        <family val="2"/>
      </rPr>
      <t>Only those certificates received by the due date will be included to calculate the NI average for seniority purposes.</t>
    </r>
  </si>
  <si>
    <t>£21,478.00 up to £26,823.99</t>
  </si>
  <si>
    <t>£26,824.00 up to £47,845.99</t>
  </si>
  <si>
    <t>£47,846.00 up to £70,630.99</t>
  </si>
  <si>
    <t>Up to £15,431.99</t>
  </si>
  <si>
    <t>£15,432.00 up to £21,477.99</t>
  </si>
  <si>
    <t>the date of leaving one Practice, but not retiring, or date of opt out.</t>
  </si>
  <si>
    <t>Added years/ERRBO pension</t>
  </si>
  <si>
    <t>For annualising purposes</t>
  </si>
  <si>
    <t>GMS</t>
  </si>
  <si>
    <t>GP Sessional OOH income Gross of Contributions</t>
  </si>
  <si>
    <t>through Shared Services/DUC/WUC</t>
  </si>
  <si>
    <t xml:space="preserve">Salaried OOH income Gross of Contributions </t>
  </si>
  <si>
    <r>
      <t xml:space="preserve">Any amount included in Boxes 20 to 23 pensioned separately  </t>
    </r>
    <r>
      <rPr>
        <sz val="12"/>
        <rFont val="Arial"/>
        <family val="2"/>
      </rPr>
      <t xml:space="preserve"> </t>
    </r>
  </si>
  <si>
    <t>PENSIONED SEPARATELY</t>
  </si>
  <si>
    <t>IPS</t>
  </si>
  <si>
    <t>This is your Pensionable profit for GMS  purposes</t>
  </si>
  <si>
    <t xml:space="preserve">Where a shortfall/overpayment of contributions has arisen at Box 71 and Box 88 in respect of income declared at Box 26 and 36, it is </t>
  </si>
  <si>
    <t xml:space="preserve">I have checked the figures shown in Boxes 26 and 36 of this Certificate and am satisfied that they </t>
  </si>
  <si>
    <t xml:space="preserve">HSC Pension Service </t>
  </si>
  <si>
    <t>Pensionable income from any</t>
  </si>
  <si>
    <t>GP Locum work</t>
  </si>
  <si>
    <t>Gross of contributions for Salaried and Sessional . This will include all OOH posts pensioned through Shared Services/DUC/WUC.</t>
  </si>
  <si>
    <t>in Box 1 of the employment pages of your tax return.  Inclusive of any incentive payments.</t>
  </si>
  <si>
    <t>pensioned separately.  Gross of contributions for Salaried and Sessional.  Exclude any incentive payments.</t>
  </si>
  <si>
    <t>Use Box 89 to provide details of these employments.</t>
  </si>
  <si>
    <t>DECLARATION OF TOTAL HSC PENSIONABLE PROFITS</t>
  </si>
  <si>
    <t xml:space="preserve">Record Provider(s) Names : </t>
  </si>
  <si>
    <t xml:space="preserve">Record Provider(s) Names :  </t>
  </si>
  <si>
    <t>* You must enter zero or the actual % in Boxes  56 &amp; 57, and  74 and zero or the actual amount in Boxes 57a &amp; 57b and 74a  and 74b</t>
  </si>
  <si>
    <t>47,48,49,50,51,53</t>
  </si>
  <si>
    <t xml:space="preserve">72 to 74b are </t>
  </si>
  <si>
    <t xml:space="preserve">GMS Pensionable profit </t>
  </si>
  <si>
    <t xml:space="preserve">Other Practitioner Pensionable Profit </t>
  </si>
  <si>
    <t>Confirm details in Box 89</t>
  </si>
  <si>
    <t>pensioned separately, you may need to contact the relevant employing</t>
  </si>
  <si>
    <t>any OOH posts</t>
  </si>
  <si>
    <t>Mark the boxes below  to indicate how shortfalls/overpayments are to be collected/repaid.</t>
  </si>
  <si>
    <r>
      <t xml:space="preserve">possible to arrange for the payment of this amount, either by deduction from the GMS  or by BACS payment to </t>
    </r>
    <r>
      <rPr>
        <b/>
        <sz val="14"/>
        <rFont val="Arial"/>
        <family val="2"/>
      </rPr>
      <t xml:space="preserve"> HSC Pension Scheme Account - see Guidance Notes for Bank details</t>
    </r>
  </si>
  <si>
    <t xml:space="preserve">relating to non HSC  income </t>
  </si>
  <si>
    <t>GP (and non GP) Providers Annual Certificate of Pensionable Profits 20/21</t>
  </si>
  <si>
    <t>Pensionable pay relating to the HSC Pension Scheme year ended 31 March 2021</t>
  </si>
  <si>
    <t xml:space="preserve">(e.g. 31.03.2021) </t>
  </si>
  <si>
    <t>(e.g. 30.06.2020, 31.03.2021)</t>
  </si>
  <si>
    <t>If you have started in Practice during 2020/21, please enter the date</t>
  </si>
  <si>
    <t>of commencement or opt in.</t>
  </si>
  <si>
    <t>If you have retired from the Scheme during 2020/21, please enter your</t>
  </si>
  <si>
    <t>No entry required for 20/21 year</t>
  </si>
  <si>
    <t>No entry required for 20/21 year - OOH sessional treated as Income pensioned separately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</si>
  <si>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£170,400 for 20/21, but </t>
    </r>
  </si>
  <si>
    <t>applied to all practitioner pay for 2020/21.   Where income has been</t>
  </si>
  <si>
    <t>202/21</t>
  </si>
  <si>
    <t>You must send the Certificate to HSC Pensions Branch as soon as possible and NO LATER THAN 28th February 2022</t>
  </si>
  <si>
    <t>2020/21</t>
  </si>
  <si>
    <t>I have arranged a BACs transfer for the total underpaid contributions due</t>
  </si>
  <si>
    <t>The electronic spreadsheet version of the Certificate is acceptable subject to a paper page 5 being provided with the Provider's signature.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</si>
</sst>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_-* #,##0.000_-;\-* #,##0.000_-;_-* &quot;-&quot;???_-;_-@_-"/>
    <numFmt numFmtId="177" formatCode="[$-809]dd\ mmmm\ yyyy"/>
    <numFmt numFmtId="178" formatCode="d\.m\.yy;@"/>
    <numFmt numFmtId="179" formatCode="dd\.md\.yyyy"/>
    <numFmt numFmtId="180" formatCode="dd\.mm\.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20" fillId="0" borderId="0" xfId="42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43" fontId="0" fillId="0" borderId="0" xfId="42" applyFont="1" applyBorder="1" applyAlignment="1">
      <alignment horizontal="right"/>
    </xf>
    <xf numFmtId="175" fontId="8" fillId="33" borderId="12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164" fontId="11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0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/>
    </xf>
    <xf numFmtId="10" fontId="8" fillId="35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0" fontId="8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68" fillId="0" borderId="0" xfId="0" applyFont="1" applyAlignment="1">
      <alignment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43" fontId="8" fillId="0" borderId="0" xfId="42" applyFont="1" applyFill="1" applyBorder="1" applyAlignment="1">
      <alignment/>
    </xf>
    <xf numFmtId="0" fontId="0" fillId="0" borderId="0" xfId="0" applyAlignment="1" applyProtection="1">
      <alignment/>
      <protection locked="0"/>
    </xf>
    <xf numFmtId="10" fontId="8" fillId="0" borderId="12" xfId="0" applyNumberFormat="1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9" fontId="8" fillId="0" borderId="12" xfId="0" applyNumberFormat="1" applyFont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14" fontId="8" fillId="0" borderId="16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180" fontId="8" fillId="0" borderId="16" xfId="0" applyNumberFormat="1" applyFont="1" applyBorder="1" applyAlignment="1" applyProtection="1">
      <alignment horizontal="center"/>
      <protection locked="0"/>
    </xf>
    <xf numFmtId="180" fontId="0" fillId="0" borderId="14" xfId="0" applyNumberFormat="1" applyFont="1" applyBorder="1" applyAlignment="1" applyProtection="1">
      <alignment horizontal="center"/>
      <protection locked="0"/>
    </xf>
    <xf numFmtId="180" fontId="0" fillId="0" borderId="15" xfId="0" applyNumberFormat="1" applyFont="1" applyBorder="1" applyAlignment="1" applyProtection="1">
      <alignment horizontal="center"/>
      <protection locked="0"/>
    </xf>
    <xf numFmtId="180" fontId="0" fillId="0" borderId="19" xfId="0" applyNumberFormat="1" applyFont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180" fontId="0" fillId="0" borderId="20" xfId="0" applyNumberFormat="1" applyFont="1" applyBorder="1" applyAlignment="1" applyProtection="1">
      <alignment horizontal="center"/>
      <protection locked="0"/>
    </xf>
    <xf numFmtId="43" fontId="8" fillId="0" borderId="17" xfId="42" applyNumberFormat="1" applyFont="1" applyBorder="1" applyAlignment="1" applyProtection="1">
      <alignment horizontal="center"/>
      <protection locked="0"/>
    </xf>
    <xf numFmtId="43" fontId="0" fillId="0" borderId="18" xfId="42" applyNumberFormat="1" applyFont="1" applyBorder="1" applyAlignment="1" applyProtection="1">
      <alignment horizontal="center"/>
      <protection locked="0"/>
    </xf>
    <xf numFmtId="43" fontId="8" fillId="0" borderId="17" xfId="42" applyNumberFormat="1" applyFont="1" applyBorder="1" applyAlignment="1" applyProtection="1">
      <alignment horizontal="right"/>
      <protection locked="0"/>
    </xf>
    <xf numFmtId="43" fontId="0" fillId="0" borderId="18" xfId="42" applyNumberFormat="1" applyFont="1" applyBorder="1" applyAlignment="1" applyProtection="1">
      <alignment horizontal="right"/>
      <protection locked="0"/>
    </xf>
    <xf numFmtId="43" fontId="8" fillId="33" borderId="17" xfId="42" applyNumberFormat="1" applyFont="1" applyFill="1" applyBorder="1" applyAlignment="1" applyProtection="1">
      <alignment horizontal="center"/>
      <protection/>
    </xf>
    <xf numFmtId="43" fontId="0" fillId="33" borderId="18" xfId="42" applyNumberFormat="1" applyFont="1" applyFill="1" applyBorder="1" applyAlignment="1" applyProtection="1">
      <alignment horizontal="center"/>
      <protection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18" xfId="42" applyNumberFormat="1" applyFont="1" applyBorder="1" applyAlignment="1" applyProtection="1">
      <alignment horizontal="center"/>
      <protection locked="0"/>
    </xf>
    <xf numFmtId="43" fontId="0" fillId="0" borderId="18" xfId="42" applyNumberFormat="1" applyFont="1" applyBorder="1" applyAlignment="1" applyProtection="1">
      <alignment horizontal="right"/>
      <protection locked="0"/>
    </xf>
    <xf numFmtId="43" fontId="8" fillId="33" borderId="17" xfId="42" applyNumberFormat="1" applyFont="1" applyFill="1" applyBorder="1" applyAlignment="1">
      <alignment horizontal="right"/>
    </xf>
    <xf numFmtId="43" fontId="0" fillId="33" borderId="18" xfId="42" applyNumberFormat="1" applyFont="1" applyFill="1" applyBorder="1" applyAlignment="1">
      <alignment horizontal="right"/>
    </xf>
    <xf numFmtId="10" fontId="0" fillId="33" borderId="18" xfId="42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3" fontId="8" fillId="0" borderId="18" xfId="42" applyNumberFormat="1" applyFont="1" applyBorder="1" applyAlignment="1" applyProtection="1">
      <alignment horizontal="right"/>
      <protection locked="0"/>
    </xf>
    <xf numFmtId="43" fontId="8" fillId="0" borderId="17" xfId="42" applyNumberFormat="1" applyFont="1" applyFill="1" applyBorder="1" applyAlignment="1" applyProtection="1">
      <alignment horizontal="right"/>
      <protection locked="0"/>
    </xf>
    <xf numFmtId="43" fontId="8" fillId="36" borderId="17" xfId="0" applyNumberFormat="1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43" fontId="0" fillId="0" borderId="17" xfId="42" applyFont="1" applyBorder="1" applyAlignment="1" applyProtection="1">
      <alignment horizontal="right"/>
      <protection locked="0"/>
    </xf>
    <xf numFmtId="43" fontId="0" fillId="0" borderId="18" xfId="42" applyFont="1" applyBorder="1" applyAlignment="1" applyProtection="1">
      <alignment horizontal="right"/>
      <protection locked="0"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3" fontId="8" fillId="33" borderId="17" xfId="42" applyFont="1" applyFill="1" applyBorder="1" applyAlignment="1">
      <alignment horizontal="right"/>
    </xf>
    <xf numFmtId="43" fontId="0" fillId="0" borderId="18" xfId="42" applyFont="1" applyBorder="1" applyAlignment="1">
      <alignment horizontal="right"/>
    </xf>
    <xf numFmtId="43" fontId="8" fillId="0" borderId="25" xfId="42" applyNumberFormat="1" applyFont="1" applyBorder="1" applyAlignment="1" applyProtection="1">
      <alignment horizontal="center"/>
      <protection locked="0"/>
    </xf>
    <xf numFmtId="43" fontId="0" fillId="0" borderId="26" xfId="0" applyNumberFormat="1" applyBorder="1" applyAlignment="1" applyProtection="1">
      <alignment/>
      <protection locked="0"/>
    </xf>
    <xf numFmtId="43" fontId="8" fillId="0" borderId="26" xfId="0" applyNumberFormat="1" applyFont="1" applyBorder="1" applyAlignment="1" applyProtection="1">
      <alignment/>
      <protection locked="0"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43" fontId="8" fillId="0" borderId="18" xfId="0" applyNumberFormat="1" applyFont="1" applyBorder="1" applyAlignment="1" applyProtection="1">
      <alignment horizontal="right"/>
      <protection locked="0"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43" fontId="8" fillId="33" borderId="17" xfId="42" applyNumberFormat="1" applyFont="1" applyFill="1" applyBorder="1" applyAlignment="1" applyProtection="1">
      <alignment horizontal="right"/>
      <protection/>
    </xf>
    <xf numFmtId="43" fontId="0" fillId="33" borderId="18" xfId="42" applyNumberFormat="1" applyFont="1" applyFill="1" applyBorder="1" applyAlignment="1" applyProtection="1">
      <alignment horizontal="right"/>
      <protection/>
    </xf>
    <xf numFmtId="43" fontId="8" fillId="36" borderId="17" xfId="42" applyNumberFormat="1" applyFont="1" applyFill="1" applyBorder="1" applyAlignment="1">
      <alignment horizontal="right"/>
    </xf>
    <xf numFmtId="43" fontId="0" fillId="36" borderId="18" xfId="42" applyNumberFormat="1" applyFont="1" applyFill="1" applyBorder="1" applyAlignment="1">
      <alignment horizontal="right"/>
    </xf>
    <xf numFmtId="43" fontId="0" fillId="0" borderId="18" xfId="42" applyNumberFormat="1" applyFont="1" applyBorder="1" applyAlignment="1" applyProtection="1">
      <alignment horizontal="right"/>
      <protection locked="0"/>
    </xf>
    <xf numFmtId="43" fontId="0" fillId="33" borderId="18" xfId="42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43" fontId="0" fillId="33" borderId="10" xfId="42" applyNumberFormat="1" applyFont="1" applyFill="1" applyBorder="1" applyAlignment="1">
      <alignment/>
    </xf>
    <xf numFmtId="43" fontId="0" fillId="33" borderId="20" xfId="42" applyNumberFormat="1" applyFont="1" applyFill="1" applyBorder="1" applyAlignment="1">
      <alignment/>
    </xf>
    <xf numFmtId="43" fontId="8" fillId="33" borderId="10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43" fontId="8" fillId="0" borderId="16" xfId="42" applyFont="1" applyBorder="1" applyAlignment="1" applyProtection="1">
      <alignment horizontal="center"/>
      <protection locked="0"/>
    </xf>
    <xf numFmtId="43" fontId="8" fillId="0" borderId="14" xfId="42" applyFont="1" applyBorder="1" applyAlignment="1" applyProtection="1">
      <alignment horizontal="center"/>
      <protection locked="0"/>
    </xf>
    <xf numFmtId="43" fontId="8" fillId="0" borderId="15" xfId="42" applyFont="1" applyBorder="1" applyAlignment="1" applyProtection="1">
      <alignment horizontal="center"/>
      <protection locked="0"/>
    </xf>
    <xf numFmtId="43" fontId="8" fillId="0" borderId="19" xfId="42" applyFont="1" applyBorder="1" applyAlignment="1" applyProtection="1">
      <alignment horizontal="center"/>
      <protection locked="0"/>
    </xf>
    <xf numFmtId="43" fontId="8" fillId="0" borderId="10" xfId="42" applyFont="1" applyBorder="1" applyAlignment="1" applyProtection="1">
      <alignment horizontal="center"/>
      <protection locked="0"/>
    </xf>
    <xf numFmtId="43" fontId="8" fillId="0" borderId="20" xfId="42" applyFont="1" applyBorder="1" applyAlignment="1" applyProtection="1">
      <alignment horizontal="center"/>
      <protection locked="0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5" borderId="16" xfId="42" applyFont="1" applyFill="1" applyBorder="1" applyAlignment="1">
      <alignment horizontal="center"/>
    </xf>
    <xf numFmtId="43" fontId="8" fillId="35" borderId="14" xfId="42" applyFont="1" applyFill="1" applyBorder="1" applyAlignment="1">
      <alignment horizontal="center"/>
    </xf>
    <xf numFmtId="43" fontId="8" fillId="35" borderId="15" xfId="42" applyFont="1" applyFill="1" applyBorder="1" applyAlignment="1">
      <alignment horizontal="center"/>
    </xf>
    <xf numFmtId="43" fontId="8" fillId="35" borderId="19" xfId="42" applyFont="1" applyFill="1" applyBorder="1" applyAlignment="1">
      <alignment horizontal="center"/>
    </xf>
    <xf numFmtId="43" fontId="8" fillId="35" borderId="10" xfId="42" applyFont="1" applyFill="1" applyBorder="1" applyAlignment="1">
      <alignment horizontal="center"/>
    </xf>
    <xf numFmtId="43" fontId="8" fillId="35" borderId="20" xfId="42" applyFont="1" applyFill="1" applyBorder="1" applyAlignment="1">
      <alignment horizontal="center"/>
    </xf>
    <xf numFmtId="43" fontId="8" fillId="0" borderId="16" xfId="42" applyFont="1" applyFill="1" applyBorder="1" applyAlignment="1" applyProtection="1">
      <alignment horizontal="center"/>
      <protection locked="0"/>
    </xf>
    <xf numFmtId="43" fontId="8" fillId="0" borderId="14" xfId="42" applyFont="1" applyFill="1" applyBorder="1" applyAlignment="1" applyProtection="1">
      <alignment/>
      <protection locked="0"/>
    </xf>
    <xf numFmtId="43" fontId="8" fillId="0" borderId="15" xfId="42" applyFont="1" applyFill="1" applyBorder="1" applyAlignment="1" applyProtection="1">
      <alignment/>
      <protection locked="0"/>
    </xf>
    <xf numFmtId="43" fontId="8" fillId="0" borderId="19" xfId="42" applyFont="1" applyFill="1" applyBorder="1" applyAlignment="1" applyProtection="1">
      <alignment/>
      <protection locked="0"/>
    </xf>
    <xf numFmtId="43" fontId="8" fillId="0" borderId="10" xfId="42" applyFont="1" applyFill="1" applyBorder="1" applyAlignment="1" applyProtection="1">
      <alignment/>
      <protection locked="0"/>
    </xf>
    <xf numFmtId="43" fontId="8" fillId="0" borderId="20" xfId="42" applyFont="1" applyFill="1" applyBorder="1" applyAlignment="1" applyProtection="1">
      <alignment/>
      <protection locked="0"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3" fontId="0" fillId="33" borderId="10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5" fontId="8" fillId="33" borderId="17" xfId="42" applyNumberFormat="1" applyFont="1" applyFill="1" applyBorder="1" applyAlignment="1">
      <alignment horizontal="right"/>
    </xf>
    <xf numFmtId="165" fontId="8" fillId="33" borderId="18" xfId="42" applyNumberFormat="1" applyFont="1" applyFill="1" applyBorder="1" applyAlignment="1">
      <alignment horizontal="right"/>
    </xf>
    <xf numFmtId="43" fontId="8" fillId="0" borderId="15" xfId="42" applyFont="1" applyBorder="1" applyAlignment="1" applyProtection="1">
      <alignment/>
      <protection locked="0"/>
    </xf>
    <xf numFmtId="43" fontId="8" fillId="0" borderId="19" xfId="42" applyFont="1" applyBorder="1" applyAlignment="1" applyProtection="1">
      <alignment/>
      <protection locked="0"/>
    </xf>
    <xf numFmtId="43" fontId="8" fillId="0" borderId="20" xfId="42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8" fillId="0" borderId="16" xfId="42" applyFont="1" applyBorder="1" applyAlignment="1" applyProtection="1">
      <alignment/>
      <protection locked="0"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33" borderId="20" xfId="42" applyFont="1" applyFill="1" applyBorder="1" applyAlignment="1">
      <alignment/>
    </xf>
    <xf numFmtId="0" fontId="0" fillId="0" borderId="0" xfId="0" applyFont="1" applyAlignment="1">
      <alignment horizontal="center"/>
    </xf>
    <xf numFmtId="43" fontId="8" fillId="0" borderId="15" xfId="42" applyFont="1" applyFill="1" applyBorder="1" applyAlignment="1" applyProtection="1">
      <alignment horizontal="center"/>
      <protection locked="0"/>
    </xf>
    <xf numFmtId="43" fontId="8" fillId="36" borderId="16" xfId="42" applyFont="1" applyFill="1" applyBorder="1" applyAlignment="1">
      <alignment horizontal="center"/>
    </xf>
    <xf numFmtId="43" fontId="8" fillId="36" borderId="15" xfId="42" applyFont="1" applyFill="1" applyBorder="1" applyAlignment="1">
      <alignment horizontal="center"/>
    </xf>
    <xf numFmtId="43" fontId="8" fillId="36" borderId="19" xfId="42" applyFont="1" applyFill="1" applyBorder="1" applyAlignment="1">
      <alignment horizontal="center"/>
    </xf>
    <xf numFmtId="43" fontId="8" fillId="36" borderId="20" xfId="42" applyFont="1" applyFill="1" applyBorder="1" applyAlignment="1">
      <alignment horizontal="center"/>
    </xf>
    <xf numFmtId="10" fontId="8" fillId="35" borderId="17" xfId="0" applyNumberFormat="1" applyFont="1" applyFill="1" applyBorder="1" applyAlignment="1" quotePrefix="1">
      <alignment horizontal="center"/>
    </xf>
    <xf numFmtId="10" fontId="0" fillId="33" borderId="18" xfId="0" applyNumberFormat="1" applyFont="1" applyFill="1" applyBorder="1" applyAlignment="1">
      <alignment horizontal="center"/>
    </xf>
    <xf numFmtId="10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10" fontId="8" fillId="33" borderId="17" xfId="0" applyNumberFormat="1" applyFont="1" applyFill="1" applyBorder="1" applyAlignment="1">
      <alignment horizontal="center"/>
    </xf>
    <xf numFmtId="43" fontId="8" fillId="0" borderId="16" xfId="42" applyFont="1" applyFill="1" applyBorder="1" applyAlignment="1" applyProtection="1">
      <alignment/>
      <protection locked="0"/>
    </xf>
    <xf numFmtId="10" fontId="8" fillId="35" borderId="17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0" fontId="0" fillId="35" borderId="18" xfId="0" applyNumberFormat="1" applyFont="1" applyFill="1" applyBorder="1" applyAlignment="1">
      <alignment horizontal="center"/>
    </xf>
    <xf numFmtId="10" fontId="8" fillId="33" borderId="17" xfId="0" applyNumberFormat="1" applyFont="1" applyFill="1" applyBorder="1" applyAlignment="1" applyProtection="1">
      <alignment horizontal="center"/>
      <protection/>
    </xf>
    <xf numFmtId="10" fontId="0" fillId="33" borderId="18" xfId="0" applyNumberFormat="1" applyFont="1" applyFill="1" applyBorder="1" applyAlignment="1" applyProtection="1">
      <alignment horizontal="center"/>
      <protection/>
    </xf>
    <xf numFmtId="10" fontId="8" fillId="33" borderId="17" xfId="0" applyNumberFormat="1" applyFont="1" applyFill="1" applyBorder="1" applyAlignment="1" applyProtection="1">
      <alignment horizontal="center"/>
      <protection locked="0"/>
    </xf>
    <xf numFmtId="10" fontId="8" fillId="33" borderId="18" xfId="0" applyNumberFormat="1" applyFont="1" applyFill="1" applyBorder="1" applyAlignment="1" applyProtection="1">
      <alignment horizontal="center"/>
      <protection locked="0"/>
    </xf>
    <xf numFmtId="169" fontId="2" fillId="37" borderId="17" xfId="42" applyNumberFormat="1" applyFont="1" applyFill="1" applyBorder="1" applyAlignment="1" applyProtection="1">
      <alignment/>
      <protection locked="0"/>
    </xf>
    <xf numFmtId="169" fontId="2" fillId="37" borderId="18" xfId="42" applyNumberFormat="1" applyFont="1" applyFill="1" applyBorder="1" applyAlignment="1" applyProtection="1">
      <alignment/>
      <protection locked="0"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9" xfId="42" applyNumberFormat="1" applyFont="1" applyFill="1" applyBorder="1" applyAlignment="1" applyProtection="1">
      <alignment horizontal="right"/>
      <protection locked="0"/>
    </xf>
    <xf numFmtId="169" fontId="8" fillId="33" borderId="20" xfId="42" applyNumberFormat="1" applyFont="1" applyFill="1" applyBorder="1" applyAlignment="1" applyProtection="1">
      <alignment horizontal="right"/>
      <protection locked="0"/>
    </xf>
    <xf numFmtId="0" fontId="0" fillId="33" borderId="18" xfId="0" applyFont="1" applyFill="1" applyBorder="1" applyAlignment="1" applyProtection="1">
      <alignment horizontal="center"/>
      <protection/>
    </xf>
    <xf numFmtId="43" fontId="7" fillId="0" borderId="16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9" fontId="2" fillId="37" borderId="17" xfId="42" applyNumberFormat="1" applyFont="1" applyFill="1" applyBorder="1" applyAlignment="1">
      <alignment/>
    </xf>
    <xf numFmtId="0" fontId="0" fillId="0" borderId="18" xfId="0" applyBorder="1" applyAlignment="1">
      <alignment/>
    </xf>
    <xf numFmtId="169" fontId="2" fillId="37" borderId="18" xfId="42" applyNumberFormat="1" applyFont="1" applyFill="1" applyBorder="1" applyAlignment="1">
      <alignment/>
    </xf>
    <xf numFmtId="10" fontId="8" fillId="0" borderId="17" xfId="0" applyNumberFormat="1" applyFont="1" applyBorder="1" applyAlignment="1">
      <alignment horizontal="center"/>
    </xf>
    <xf numFmtId="10" fontId="8" fillId="0" borderId="18" xfId="0" applyNumberFormat="1" applyFont="1" applyBorder="1" applyAlignment="1">
      <alignment horizontal="center"/>
    </xf>
    <xf numFmtId="169" fontId="2" fillId="33" borderId="17" xfId="42" applyNumberFormat="1" applyFont="1" applyFill="1" applyBorder="1" applyAlignment="1">
      <alignment/>
    </xf>
    <xf numFmtId="169" fontId="2" fillId="33" borderId="18" xfId="42" applyNumberFormat="1" applyFont="1" applyFill="1" applyBorder="1" applyAlignment="1">
      <alignment/>
    </xf>
    <xf numFmtId="165" fontId="8" fillId="37" borderId="17" xfId="42" applyNumberFormat="1" applyFont="1" applyFill="1" applyBorder="1" applyAlignment="1">
      <alignment/>
    </xf>
    <xf numFmtId="165" fontId="8" fillId="37" borderId="18" xfId="42" applyNumberFormat="1" applyFont="1" applyFill="1" applyBorder="1" applyAlignment="1">
      <alignment/>
    </xf>
    <xf numFmtId="43" fontId="7" fillId="0" borderId="15" xfId="0" applyNumberFormat="1" applyFont="1" applyFill="1" applyBorder="1" applyAlignment="1" applyProtection="1">
      <alignment horizontal="left"/>
      <protection locked="0"/>
    </xf>
    <xf numFmtId="43" fontId="7" fillId="0" borderId="19" xfId="0" applyNumberFormat="1" applyFont="1" applyFill="1" applyBorder="1" applyAlignment="1" applyProtection="1">
      <alignment horizontal="left"/>
      <protection locked="0"/>
    </xf>
    <xf numFmtId="43" fontId="7" fillId="0" borderId="20" xfId="0" applyNumberFormat="1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9" fontId="8" fillId="33" borderId="16" xfId="42" applyNumberFormat="1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10" fontId="8" fillId="0" borderId="17" xfId="0" applyNumberFormat="1" applyFont="1" applyBorder="1" applyAlignment="1" applyProtection="1">
      <alignment horizontal="center"/>
      <protection locked="0"/>
    </xf>
    <xf numFmtId="10" fontId="0" fillId="0" borderId="18" xfId="0" applyNumberFormat="1" applyFont="1" applyBorder="1" applyAlignment="1" applyProtection="1">
      <alignment horizontal="center"/>
      <protection locked="0"/>
    </xf>
    <xf numFmtId="165" fontId="0" fillId="37" borderId="18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9" xfId="42" applyNumberFormat="1" applyFont="1" applyFill="1" applyBorder="1" applyAlignment="1" applyProtection="1">
      <alignment/>
      <protection locked="0"/>
    </xf>
    <xf numFmtId="169" fontId="0" fillId="33" borderId="20" xfId="42" applyNumberFormat="1" applyFont="1" applyFill="1" applyBorder="1" applyAlignment="1" applyProtection="1">
      <alignment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3" fontId="20" fillId="33" borderId="16" xfId="4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5" fontId="0" fillId="37" borderId="18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/>
    </xf>
    <xf numFmtId="169" fontId="8" fillId="33" borderId="15" xfId="42" applyNumberFormat="1" applyFont="1" applyFill="1" applyBorder="1" applyAlignment="1" applyProtection="1">
      <alignment horizontal="center"/>
      <protection/>
    </xf>
    <xf numFmtId="169" fontId="0" fillId="33" borderId="19" xfId="42" applyNumberFormat="1" applyFont="1" applyFill="1" applyBorder="1" applyAlignment="1" applyProtection="1">
      <alignment horizontal="center"/>
      <protection/>
    </xf>
    <xf numFmtId="169" fontId="0" fillId="33" borderId="20" xfId="42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30000"/>
          <a:ext cx="2628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N43" sqref="N43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shapeId="1356561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72" zoomScaleNormal="72" workbookViewId="0" topLeftCell="A22">
      <selection activeCell="D40" sqref="D40"/>
    </sheetView>
  </sheetViews>
  <sheetFormatPr defaultColWidth="9.140625" defaultRowHeight="12.75"/>
  <cols>
    <col min="5" max="5" width="10.28125" style="0" customWidth="1"/>
    <col min="10" max="10" width="11.00390625" style="0" customWidth="1"/>
    <col min="13" max="13" width="50.5742187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0"/>
      <c r="O1" s="61"/>
      <c r="P1" s="57"/>
    </row>
    <row r="2" spans="1:16" ht="27.75">
      <c r="A2" s="62" t="s">
        <v>308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2"/>
      <c r="O2" s="4"/>
      <c r="P2" s="58"/>
    </row>
    <row r="3" spans="1:16" ht="27.75">
      <c r="A3" s="62" t="s">
        <v>309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"/>
      <c r="N3" s="2"/>
      <c r="O3" s="4"/>
      <c r="P3" s="58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58"/>
    </row>
    <row r="5" spans="1:16" ht="18">
      <c r="A5" s="10" t="s">
        <v>112</v>
      </c>
      <c r="M5" s="7"/>
      <c r="N5" s="8"/>
      <c r="O5" s="9"/>
      <c r="P5" s="58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58"/>
    </row>
    <row r="7" spans="1:16" ht="18">
      <c r="A7" s="6" t="s">
        <v>124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58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58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58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58"/>
    </row>
    <row r="11" spans="1:16" ht="18" customHeight="1">
      <c r="A11" s="7" t="s">
        <v>119</v>
      </c>
      <c r="B11" s="7"/>
      <c r="C11" s="7"/>
      <c r="D11" s="189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13" t="s">
        <v>1</v>
      </c>
      <c r="P11" s="58"/>
    </row>
    <row r="12" spans="1:16" ht="18" customHeight="1">
      <c r="A12" s="7"/>
      <c r="B12" s="7"/>
      <c r="C12" s="7"/>
      <c r="D12" s="192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3"/>
      <c r="P12" s="58"/>
    </row>
    <row r="13" spans="1:16" ht="18">
      <c r="A13" s="7"/>
      <c r="B13" s="7"/>
      <c r="C13" s="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3"/>
      <c r="P13" s="58"/>
    </row>
    <row r="14" spans="1:16" ht="18">
      <c r="A14" s="7" t="s">
        <v>111</v>
      </c>
      <c r="B14" s="7"/>
      <c r="C14" s="7"/>
      <c r="D14" s="69"/>
      <c r="E14" s="69"/>
      <c r="F14" s="69"/>
      <c r="G14" s="69"/>
      <c r="H14" s="177"/>
      <c r="I14" s="178"/>
      <c r="J14" s="178"/>
      <c r="K14" s="178"/>
      <c r="L14" s="178"/>
      <c r="M14" s="178"/>
      <c r="N14" s="179"/>
      <c r="O14" s="13" t="s">
        <v>2</v>
      </c>
      <c r="P14" s="58"/>
    </row>
    <row r="15" spans="1:16" ht="18">
      <c r="A15" s="7" t="s">
        <v>97</v>
      </c>
      <c r="B15" s="7"/>
      <c r="C15" s="7"/>
      <c r="D15" s="69"/>
      <c r="E15" s="69"/>
      <c r="F15" s="69"/>
      <c r="G15" s="69"/>
      <c r="H15" s="180"/>
      <c r="I15" s="181"/>
      <c r="J15" s="181"/>
      <c r="K15" s="181"/>
      <c r="L15" s="181"/>
      <c r="M15" s="181"/>
      <c r="N15" s="182"/>
      <c r="O15" s="13"/>
      <c r="P15" s="58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58"/>
    </row>
    <row r="17" spans="1:16" ht="18">
      <c r="A17" s="7" t="s">
        <v>98</v>
      </c>
      <c r="B17" s="7"/>
      <c r="C17" s="7"/>
      <c r="D17" s="7"/>
      <c r="E17" s="11"/>
      <c r="F17" s="11"/>
      <c r="G17" s="11"/>
      <c r="H17" s="195"/>
      <c r="I17" s="196"/>
      <c r="J17" s="196"/>
      <c r="K17" s="196"/>
      <c r="L17" s="196"/>
      <c r="M17" s="196"/>
      <c r="N17" s="197"/>
      <c r="O17" s="13" t="s">
        <v>3</v>
      </c>
      <c r="P17" s="58"/>
    </row>
    <row r="18" spans="1:16" ht="18">
      <c r="A18" s="7"/>
      <c r="B18" s="7"/>
      <c r="C18" s="7"/>
      <c r="D18" s="7"/>
      <c r="E18" s="11"/>
      <c r="F18" s="11"/>
      <c r="G18" s="11"/>
      <c r="H18" s="198"/>
      <c r="I18" s="199"/>
      <c r="J18" s="199"/>
      <c r="K18" s="199"/>
      <c r="L18" s="199"/>
      <c r="M18" s="199"/>
      <c r="N18" s="200"/>
      <c r="O18" s="13"/>
      <c r="P18" s="58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58"/>
    </row>
    <row r="20" spans="1:16" ht="18">
      <c r="A20" s="15" t="s">
        <v>99</v>
      </c>
      <c r="B20" s="15"/>
      <c r="C20" s="15"/>
      <c r="D20" s="15"/>
      <c r="E20" s="16"/>
      <c r="F20" s="16"/>
      <c r="G20" s="16"/>
      <c r="H20" s="171"/>
      <c r="I20" s="196"/>
      <c r="J20" s="196"/>
      <c r="K20" s="196"/>
      <c r="L20" s="196"/>
      <c r="M20" s="196"/>
      <c r="N20" s="197"/>
      <c r="O20" s="13" t="s">
        <v>4</v>
      </c>
      <c r="P20" s="58"/>
    </row>
    <row r="21" spans="1:16" ht="18">
      <c r="A21" s="15" t="s">
        <v>100</v>
      </c>
      <c r="B21" s="15"/>
      <c r="C21" s="15"/>
      <c r="D21" s="15"/>
      <c r="E21" s="16"/>
      <c r="F21" s="16"/>
      <c r="G21" s="16"/>
      <c r="H21" s="198"/>
      <c r="I21" s="199"/>
      <c r="J21" s="199"/>
      <c r="K21" s="199"/>
      <c r="L21" s="199"/>
      <c r="M21" s="199"/>
      <c r="N21" s="200"/>
      <c r="O21" s="13"/>
      <c r="P21" s="58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58"/>
    </row>
    <row r="23" spans="1:16" ht="18">
      <c r="A23" s="15" t="s">
        <v>250</v>
      </c>
      <c r="B23" s="15"/>
      <c r="C23" s="15"/>
      <c r="D23" s="15"/>
      <c r="E23" s="16"/>
      <c r="F23" s="16"/>
      <c r="G23" s="16"/>
      <c r="H23" s="171"/>
      <c r="I23" s="172"/>
      <c r="J23" s="172"/>
      <c r="K23" s="172"/>
      <c r="L23" s="172"/>
      <c r="M23" s="172"/>
      <c r="N23" s="173"/>
      <c r="O23" s="13" t="s">
        <v>5</v>
      </c>
      <c r="P23" s="58"/>
    </row>
    <row r="24" spans="1:16" ht="18">
      <c r="A24" s="15"/>
      <c r="B24" s="15"/>
      <c r="C24" s="15"/>
      <c r="D24" s="15"/>
      <c r="E24" s="16"/>
      <c r="F24" s="16"/>
      <c r="G24" s="16"/>
      <c r="H24" s="174"/>
      <c r="I24" s="175"/>
      <c r="J24" s="175"/>
      <c r="K24" s="175"/>
      <c r="L24" s="175"/>
      <c r="M24" s="175"/>
      <c r="N24" s="176"/>
      <c r="O24" s="13"/>
      <c r="P24" s="58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58"/>
    </row>
    <row r="26" spans="1:16" ht="18">
      <c r="A26" s="7" t="s">
        <v>101</v>
      </c>
      <c r="B26" s="7"/>
      <c r="C26" s="7"/>
      <c r="D26" s="7"/>
      <c r="E26" s="11"/>
      <c r="F26" s="11"/>
      <c r="G26" s="7"/>
      <c r="H26" s="7"/>
      <c r="I26" s="7"/>
      <c r="J26" s="11"/>
      <c r="K26" s="202"/>
      <c r="L26" s="203"/>
      <c r="M26" s="203"/>
      <c r="N26" s="204"/>
      <c r="O26" s="13" t="s">
        <v>7</v>
      </c>
      <c r="P26" s="58"/>
    </row>
    <row r="27" spans="1:16" ht="18">
      <c r="A27" s="7" t="s">
        <v>310</v>
      </c>
      <c r="B27" s="7"/>
      <c r="C27" s="7"/>
      <c r="D27" s="7"/>
      <c r="E27" s="11"/>
      <c r="F27" s="11"/>
      <c r="G27" s="11"/>
      <c r="H27" s="11"/>
      <c r="I27" s="11"/>
      <c r="J27" s="11"/>
      <c r="K27" s="205"/>
      <c r="L27" s="206"/>
      <c r="M27" s="206"/>
      <c r="N27" s="207"/>
      <c r="O27" s="13"/>
      <c r="P27" s="58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58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202"/>
      <c r="L29" s="203"/>
      <c r="M29" s="203"/>
      <c r="N29" s="204"/>
      <c r="O29" s="13" t="s">
        <v>8</v>
      </c>
      <c r="P29" s="58"/>
    </row>
    <row r="30" spans="1:16" ht="18">
      <c r="A30" s="15" t="s">
        <v>113</v>
      </c>
      <c r="B30" s="7"/>
      <c r="C30" s="7"/>
      <c r="D30" s="7"/>
      <c r="E30" s="11"/>
      <c r="F30" s="7" t="s">
        <v>311</v>
      </c>
      <c r="G30" s="11"/>
      <c r="H30" s="11"/>
      <c r="I30" s="11"/>
      <c r="J30" s="11"/>
      <c r="K30" s="205"/>
      <c r="L30" s="206"/>
      <c r="M30" s="206"/>
      <c r="N30" s="207"/>
      <c r="O30" s="13"/>
      <c r="P30" s="58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58"/>
    </row>
    <row r="32" spans="1:16" ht="18">
      <c r="A32" s="6" t="s">
        <v>312</v>
      </c>
      <c r="B32" s="6"/>
      <c r="C32" s="6"/>
      <c r="D32" s="28"/>
      <c r="E32" s="6"/>
      <c r="F32" s="6"/>
      <c r="G32" s="6"/>
      <c r="H32" s="6"/>
      <c r="I32" s="6"/>
      <c r="J32" s="11"/>
      <c r="K32" s="183"/>
      <c r="L32" s="172"/>
      <c r="M32" s="172"/>
      <c r="N32" s="173"/>
      <c r="O32" s="13" t="s">
        <v>9</v>
      </c>
      <c r="P32" s="58"/>
    </row>
    <row r="33" spans="1:16" ht="18">
      <c r="A33" s="6" t="s">
        <v>313</v>
      </c>
      <c r="B33" s="6"/>
      <c r="C33" s="6"/>
      <c r="D33" s="28"/>
      <c r="E33" s="6"/>
      <c r="F33" s="6"/>
      <c r="G33" s="6"/>
      <c r="H33" s="6"/>
      <c r="I33" s="6"/>
      <c r="J33" s="7"/>
      <c r="K33" s="174"/>
      <c r="L33" s="175"/>
      <c r="M33" s="175"/>
      <c r="N33" s="176"/>
      <c r="O33" s="13"/>
      <c r="P33" s="58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2"/>
      <c r="L34" s="72"/>
      <c r="M34" s="72"/>
      <c r="N34" s="72"/>
      <c r="O34" s="13"/>
      <c r="P34" s="58"/>
    </row>
    <row r="35" spans="1:16" ht="18">
      <c r="A35" s="7" t="s">
        <v>314</v>
      </c>
      <c r="B35" s="7"/>
      <c r="C35" s="7"/>
      <c r="D35" s="11"/>
      <c r="E35" s="7"/>
      <c r="F35" s="7"/>
      <c r="G35" s="7"/>
      <c r="H35" s="7"/>
      <c r="I35" s="7"/>
      <c r="J35" s="7"/>
      <c r="K35" s="183"/>
      <c r="L35" s="184"/>
      <c r="M35" s="184"/>
      <c r="N35" s="185"/>
      <c r="O35" s="13" t="s">
        <v>10</v>
      </c>
      <c r="P35" s="58"/>
    </row>
    <row r="36" spans="1:16" ht="18">
      <c r="A36" s="16" t="s">
        <v>145</v>
      </c>
      <c r="B36" s="16"/>
      <c r="C36" s="16"/>
      <c r="D36" s="16"/>
      <c r="E36" s="16"/>
      <c r="F36" s="16"/>
      <c r="G36" s="16"/>
      <c r="H36" s="16"/>
      <c r="I36" s="16"/>
      <c r="J36" s="16"/>
      <c r="K36" s="186"/>
      <c r="L36" s="187"/>
      <c r="M36" s="187"/>
      <c r="N36" s="188"/>
      <c r="O36" s="18"/>
      <c r="P36" s="58"/>
    </row>
    <row r="37" spans="1:16" ht="18">
      <c r="A37" s="16" t="s">
        <v>274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58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58"/>
    </row>
    <row r="39" spans="1:16" ht="18">
      <c r="A39" s="16" t="s">
        <v>131</v>
      </c>
      <c r="B39" s="16"/>
      <c r="C39" s="16"/>
      <c r="D39" s="16"/>
      <c r="E39" s="16"/>
      <c r="F39" s="16"/>
      <c r="G39" s="16"/>
      <c r="H39" s="16"/>
      <c r="I39" s="16"/>
      <c r="J39" s="16"/>
      <c r="K39" s="171"/>
      <c r="L39" s="172"/>
      <c r="M39" s="172"/>
      <c r="N39" s="173"/>
      <c r="O39" s="18" t="s">
        <v>102</v>
      </c>
      <c r="P39" s="58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74"/>
      <c r="L40" s="175"/>
      <c r="M40" s="175"/>
      <c r="N40" s="176"/>
      <c r="O40" s="18"/>
      <c r="P40" s="58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58"/>
    </row>
    <row r="42" spans="1:16" ht="18">
      <c r="A42" s="7" t="s">
        <v>114</v>
      </c>
      <c r="B42" s="7"/>
      <c r="C42" s="7"/>
      <c r="D42" s="7"/>
      <c r="E42" s="7"/>
      <c r="F42" s="7"/>
      <c r="G42" s="14"/>
      <c r="H42" s="11"/>
      <c r="I42" s="11"/>
      <c r="J42" s="22"/>
      <c r="K42" s="171"/>
      <c r="L42" s="172"/>
      <c r="M42" s="172"/>
      <c r="N42" s="173"/>
      <c r="O42" s="13" t="s">
        <v>144</v>
      </c>
      <c r="P42" s="58"/>
    </row>
    <row r="43" spans="1:16" ht="18">
      <c r="A43" s="7" t="s">
        <v>94</v>
      </c>
      <c r="B43" s="7"/>
      <c r="C43" s="7"/>
      <c r="D43" s="7"/>
      <c r="E43" s="11"/>
      <c r="F43" s="11"/>
      <c r="G43" s="11"/>
      <c r="H43" s="11"/>
      <c r="I43" s="11"/>
      <c r="J43" s="7"/>
      <c r="K43" s="174"/>
      <c r="L43" s="175"/>
      <c r="M43" s="175"/>
      <c r="N43" s="176"/>
      <c r="O43" s="9"/>
      <c r="P43" s="58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2"/>
      <c r="L44" s="72"/>
      <c r="M44" s="72"/>
      <c r="N44" s="72"/>
      <c r="O44" s="9"/>
      <c r="P44" s="58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58"/>
    </row>
    <row r="46" spans="1:16" ht="18">
      <c r="A46" s="6" t="s">
        <v>115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58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58"/>
    </row>
    <row r="48" spans="1:16" ht="18">
      <c r="A48" s="162" t="s">
        <v>215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58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58"/>
    </row>
    <row r="50" spans="1:16" ht="18">
      <c r="A50" s="23" t="s">
        <v>219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58"/>
    </row>
    <row r="51" spans="1:16" ht="18">
      <c r="A51" s="23" t="s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58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13</v>
      </c>
      <c r="P52" s="58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58"/>
    </row>
    <row r="54" spans="1:16" ht="18">
      <c r="A54" s="7" t="s">
        <v>14</v>
      </c>
      <c r="B54" s="7" t="s">
        <v>185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210"/>
      <c r="O54" s="9">
        <v>1</v>
      </c>
      <c r="P54" s="58"/>
    </row>
    <row r="55" spans="1:16" ht="18">
      <c r="A55" s="7"/>
      <c r="B55" s="7" t="s">
        <v>186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211"/>
      <c r="O55" s="9"/>
      <c r="P55" s="58"/>
    </row>
    <row r="56" spans="1:16" ht="18">
      <c r="A56" s="7"/>
      <c r="B56" s="7" t="s">
        <v>187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3"/>
      <c r="O56" s="9"/>
      <c r="P56" s="58"/>
    </row>
    <row r="57" spans="1:16" ht="18">
      <c r="A57" s="7"/>
      <c r="B57" s="7" t="s">
        <v>188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3"/>
      <c r="O57" s="9"/>
      <c r="P57" s="58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3"/>
      <c r="O58" s="9"/>
      <c r="P58" s="58"/>
    </row>
    <row r="59" spans="1:16" ht="18">
      <c r="A59" s="7" t="s">
        <v>15</v>
      </c>
      <c r="B59" s="7" t="s">
        <v>259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16</v>
      </c>
      <c r="N59" s="210"/>
      <c r="O59" s="9">
        <v>2</v>
      </c>
      <c r="P59" s="58"/>
    </row>
    <row r="60" spans="1:16" ht="18">
      <c r="A60" s="7"/>
      <c r="B60" s="7" t="s">
        <v>128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211"/>
      <c r="O60" s="9"/>
      <c r="P60" s="58"/>
    </row>
    <row r="61" spans="1:16" ht="18">
      <c r="A61" s="7"/>
      <c r="B61" s="7" t="s">
        <v>260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3"/>
      <c r="O61" s="9"/>
      <c r="P61" s="58"/>
    </row>
    <row r="62" spans="1:16" ht="18">
      <c r="A62" s="7"/>
      <c r="B62" s="7" t="s">
        <v>261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3"/>
      <c r="O62" s="9"/>
      <c r="P62" s="58"/>
    </row>
    <row r="63" spans="1:16" ht="18">
      <c r="A63" s="7"/>
      <c r="B63" s="7" t="s">
        <v>266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3"/>
      <c r="O63" s="9"/>
      <c r="P63" s="58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4"/>
      <c r="O64" s="9"/>
      <c r="P64" s="58"/>
    </row>
    <row r="65" spans="1:16" ht="18">
      <c r="A65" s="7" t="s">
        <v>17</v>
      </c>
      <c r="B65" s="7" t="s">
        <v>93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16</v>
      </c>
      <c r="N65" s="208"/>
      <c r="O65" s="9">
        <v>3</v>
      </c>
      <c r="P65" s="58"/>
    </row>
    <row r="66" spans="1:16" ht="18">
      <c r="A66" s="7"/>
      <c r="B66" s="7" t="s">
        <v>291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209"/>
      <c r="O66" s="9"/>
      <c r="P66" s="58"/>
    </row>
    <row r="67" spans="1:16" ht="18">
      <c r="A67" s="7"/>
      <c r="B67" s="7" t="s">
        <v>290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4"/>
      <c r="O67" s="9"/>
      <c r="P67" s="58"/>
    </row>
    <row r="68" spans="1:16" ht="18">
      <c r="A68" s="7" t="s">
        <v>18</v>
      </c>
      <c r="B68" s="7" t="s">
        <v>19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16</v>
      </c>
      <c r="N68" s="208"/>
      <c r="O68" s="9">
        <v>4</v>
      </c>
      <c r="P68" s="58"/>
    </row>
    <row r="69" spans="1:16" ht="18">
      <c r="A69" s="7"/>
      <c r="B69" s="7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209"/>
      <c r="O69" s="9"/>
      <c r="P69" s="58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4"/>
      <c r="O70" s="9"/>
      <c r="P70" s="58"/>
    </row>
    <row r="71" spans="1:16" ht="18">
      <c r="A71" s="7" t="s">
        <v>21</v>
      </c>
      <c r="B71" s="7" t="s">
        <v>121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22</v>
      </c>
      <c r="N71" s="208"/>
      <c r="O71" s="9">
        <v>5</v>
      </c>
      <c r="P71" s="58"/>
    </row>
    <row r="72" spans="1:16" ht="18">
      <c r="A72" s="7"/>
      <c r="B72" s="7" t="s">
        <v>292</v>
      </c>
      <c r="C72" s="7"/>
      <c r="D72" s="7"/>
      <c r="E72" s="6"/>
      <c r="F72" s="6"/>
      <c r="G72" s="6"/>
      <c r="H72" s="6"/>
      <c r="I72" s="6"/>
      <c r="J72" s="7"/>
      <c r="K72" s="7"/>
      <c r="L72" s="26"/>
      <c r="M72" s="9"/>
      <c r="N72" s="209"/>
      <c r="O72" s="9"/>
      <c r="P72" s="58"/>
    </row>
    <row r="73" spans="1:16" ht="18">
      <c r="A73" s="7"/>
      <c r="B73" s="6" t="s">
        <v>293</v>
      </c>
      <c r="C73" s="6"/>
      <c r="D73" s="6"/>
      <c r="E73" s="6"/>
      <c r="F73" s="6"/>
      <c r="G73" s="6"/>
      <c r="H73" s="6"/>
      <c r="I73" s="7"/>
      <c r="J73" s="7"/>
      <c r="K73" s="7"/>
      <c r="L73" s="26"/>
      <c r="M73" s="9"/>
      <c r="N73" s="74"/>
      <c r="O73" s="9"/>
      <c r="P73" s="58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4"/>
      <c r="O74" s="9"/>
      <c r="P74" s="58"/>
    </row>
    <row r="75" spans="1:16" ht="18">
      <c r="A75" s="6" t="s">
        <v>220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24</v>
      </c>
      <c r="N75" s="212">
        <f>+Box_1+Box_2+Box_3+Box_4-Box_5</f>
        <v>0</v>
      </c>
      <c r="O75" s="9">
        <v>6</v>
      </c>
      <c r="P75" s="58"/>
    </row>
    <row r="76" spans="1:16" ht="18">
      <c r="A76" s="6" t="s">
        <v>123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213"/>
      <c r="O76" s="9"/>
      <c r="P76" s="58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58"/>
      <c r="O77" s="58"/>
      <c r="P77" s="58"/>
    </row>
    <row r="79" spans="14:15" ht="18">
      <c r="N79" s="201" t="s">
        <v>86</v>
      </c>
      <c r="O79" s="201"/>
    </row>
  </sheetData>
  <sheetProtection/>
  <mergeCells count="18"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  <mergeCell ref="K42:N43"/>
    <mergeCell ref="H23:N24"/>
    <mergeCell ref="K39:N40"/>
    <mergeCell ref="H14:N15"/>
    <mergeCell ref="K35:N36"/>
    <mergeCell ref="D11:N12"/>
    <mergeCell ref="H17:N18"/>
    <mergeCell ref="H20:N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Footer>&amp;L&amp;"Verdana,Regular"&amp;5&amp;F&amp;CPage 1&amp;R&amp;"Verdana,Regular"&amp;5&amp;D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2" zoomScaleNormal="72" workbookViewId="0" topLeftCell="A1">
      <selection activeCell="Y31" sqref="Y31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3" max="13" width="43.28125" style="0" customWidth="1"/>
    <col min="14" max="14" width="19.00390625" style="0" customWidth="1"/>
  </cols>
  <sheetData>
    <row r="1" spans="1:15" ht="18">
      <c r="A1" s="23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13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25</v>
      </c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208"/>
      <c r="O4" s="9">
        <v>7</v>
      </c>
    </row>
    <row r="5" spans="1:15" ht="18">
      <c r="A5" s="7"/>
      <c r="B5" s="7" t="s">
        <v>244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18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5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5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4"/>
      <c r="O8" s="9"/>
    </row>
    <row r="9" spans="1:15" ht="18">
      <c r="A9" s="7" t="s">
        <v>27</v>
      </c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16</v>
      </c>
      <c r="N9" s="208"/>
      <c r="O9" s="9">
        <v>8</v>
      </c>
    </row>
    <row r="10" spans="1:15" ht="18">
      <c r="A10" s="7"/>
      <c r="B10" s="7" t="s">
        <v>244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18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4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4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4"/>
      <c r="O13" s="9"/>
    </row>
    <row r="14" spans="1:15" ht="18">
      <c r="A14" s="7" t="s">
        <v>17</v>
      </c>
      <c r="B14" s="7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16</v>
      </c>
      <c r="N14" s="210"/>
      <c r="O14" s="9">
        <v>9</v>
      </c>
    </row>
    <row r="15" spans="1:15" ht="18">
      <c r="A15" s="7"/>
      <c r="B15" s="7" t="s">
        <v>307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219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4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4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4"/>
      <c r="O18" s="9"/>
    </row>
    <row r="19" spans="1:15" ht="18">
      <c r="A19" s="7" t="s">
        <v>18</v>
      </c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16</v>
      </c>
      <c r="N19" s="210"/>
      <c r="O19" s="9">
        <v>10</v>
      </c>
    </row>
    <row r="20" spans="1:15" ht="18">
      <c r="A20" s="7"/>
      <c r="B20" s="7" t="s">
        <v>244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19"/>
      <c r="O20" s="9"/>
    </row>
    <row r="21" spans="1:20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6"/>
      <c r="O21" s="9"/>
      <c r="T21" s="166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6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6"/>
      <c r="O23" s="9"/>
    </row>
    <row r="24" spans="1:15" ht="18">
      <c r="A24" s="7" t="s">
        <v>31</v>
      </c>
      <c r="B24" s="7" t="s">
        <v>122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22</v>
      </c>
      <c r="N24" s="210"/>
      <c r="O24" s="9">
        <v>11</v>
      </c>
    </row>
    <row r="25" spans="1:15" ht="18">
      <c r="A25" s="7"/>
      <c r="B25" s="7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219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4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4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6"/>
      <c r="O28" s="9"/>
    </row>
    <row r="29" spans="1:15" ht="18">
      <c r="A29" s="28" t="s">
        <v>245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24</v>
      </c>
      <c r="N29" s="220">
        <f>+Box_7+Box_8+Box_9+Box_10-Box_11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221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23"/>
      <c r="O31" s="223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246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13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14</v>
      </c>
      <c r="B36" s="10" t="s">
        <v>32</v>
      </c>
      <c r="C36" s="10"/>
      <c r="D36" s="214">
        <f>+Box_12</f>
        <v>0</v>
      </c>
      <c r="E36" s="215"/>
      <c r="F36" s="30"/>
      <c r="G36" s="29" t="s">
        <v>247</v>
      </c>
      <c r="H36" s="29"/>
      <c r="I36" s="29"/>
      <c r="J36" s="10"/>
      <c r="K36" s="7"/>
      <c r="L36" s="7"/>
      <c r="M36" s="26" t="s">
        <v>24</v>
      </c>
      <c r="N36" s="220" t="e">
        <f>ROUND((+Box_12/Box_6)*100,2)</f>
        <v>#DIV/0!</v>
      </c>
      <c r="O36" s="9">
        <v>13</v>
      </c>
    </row>
    <row r="37" spans="1:15" ht="18">
      <c r="A37" s="7"/>
      <c r="B37" s="7" t="s">
        <v>33</v>
      </c>
      <c r="C37" s="7"/>
      <c r="D37" s="216">
        <f>Box_6</f>
        <v>0</v>
      </c>
      <c r="E37" s="217"/>
      <c r="F37" s="30"/>
      <c r="G37" s="11" t="s">
        <v>248</v>
      </c>
      <c r="H37" s="11"/>
      <c r="I37" s="11"/>
      <c r="J37" s="7"/>
      <c r="K37" s="7"/>
      <c r="L37" s="26"/>
      <c r="M37" s="7"/>
      <c r="N37" s="222"/>
      <c r="O37" s="56" t="s">
        <v>85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25</v>
      </c>
      <c r="B43" s="7" t="s">
        <v>190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210"/>
      <c r="O43" s="9">
        <v>14</v>
      </c>
    </row>
    <row r="44" spans="1:15" ht="18">
      <c r="A44" s="7"/>
      <c r="B44" s="7" t="s">
        <v>189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219"/>
      <c r="O44" s="9"/>
    </row>
    <row r="45" spans="1:15" ht="18">
      <c r="A45" s="7"/>
      <c r="B45" s="7" t="s">
        <v>192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5"/>
      <c r="O45" s="9"/>
    </row>
    <row r="46" spans="1:15" ht="18">
      <c r="A46" s="7"/>
      <c r="B46" s="7" t="s">
        <v>191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5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5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4"/>
      <c r="O48" s="9"/>
    </row>
    <row r="49" spans="1:15" ht="18">
      <c r="A49" s="7" t="s">
        <v>27</v>
      </c>
      <c r="B49" s="7" t="s">
        <v>262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16</v>
      </c>
      <c r="N49" s="210"/>
      <c r="O49" s="9">
        <v>15</v>
      </c>
    </row>
    <row r="50" spans="1:15" ht="18">
      <c r="A50" s="7"/>
      <c r="B50" s="7" t="s">
        <v>128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219"/>
      <c r="O50" s="9"/>
    </row>
    <row r="51" spans="1:15" ht="18">
      <c r="A51" s="7"/>
      <c r="B51" s="7" t="s">
        <v>263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4"/>
      <c r="O51" s="9"/>
    </row>
    <row r="52" spans="1:15" ht="18">
      <c r="A52" s="7"/>
      <c r="B52" s="7" t="s">
        <v>264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4"/>
      <c r="O52" s="9"/>
    </row>
    <row r="53" spans="1:15" ht="18">
      <c r="A53" s="7"/>
      <c r="B53" s="7" t="s">
        <v>267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4"/>
      <c r="O53" s="9"/>
    </row>
    <row r="54" spans="1:15" ht="18">
      <c r="A54" s="7"/>
      <c r="B54" s="7" t="s">
        <v>129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4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4"/>
      <c r="O55" s="9"/>
    </row>
    <row r="56" spans="1:15" ht="18">
      <c r="A56" s="7" t="s">
        <v>17</v>
      </c>
      <c r="B56" s="7" t="s">
        <v>193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26" t="s">
        <v>16</v>
      </c>
      <c r="N56" s="210"/>
      <c r="O56" s="9">
        <v>16</v>
      </c>
    </row>
    <row r="57" spans="1:15" ht="18">
      <c r="A57" s="7"/>
      <c r="B57" s="7" t="s">
        <v>130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224"/>
      <c r="O57" s="9"/>
    </row>
    <row r="58" spans="1:15" ht="18">
      <c r="A58" s="7"/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4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4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4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4"/>
      <c r="O61" s="9"/>
    </row>
    <row r="62" spans="1:15" ht="18">
      <c r="A62" s="7" t="s">
        <v>18</v>
      </c>
      <c r="B62" s="7" t="s">
        <v>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16</v>
      </c>
      <c r="N62" s="210"/>
      <c r="O62" s="9">
        <v>17</v>
      </c>
    </row>
    <row r="63" spans="1:15" ht="18">
      <c r="A63" s="7"/>
      <c r="B63" s="7" t="s">
        <v>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219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4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4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4"/>
      <c r="O66" s="9"/>
    </row>
    <row r="67" spans="1:15" ht="18">
      <c r="A67" s="7" t="s">
        <v>31</v>
      </c>
      <c r="B67" s="7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16</v>
      </c>
      <c r="N67" s="210"/>
      <c r="O67" s="9">
        <v>18</v>
      </c>
    </row>
    <row r="68" spans="1:15" ht="18">
      <c r="A68" s="7"/>
      <c r="B68" s="7" t="s">
        <v>205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219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7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4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4"/>
      <c r="O71" s="9"/>
    </row>
    <row r="72" spans="1:15" ht="18">
      <c r="A72" s="6" t="s">
        <v>92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24</v>
      </c>
      <c r="N72" s="220">
        <f>+Box_14+Box_15+Box_16+Box_17+Box_18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221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59"/>
      <c r="O74" s="59"/>
    </row>
    <row r="75" spans="1:15" ht="18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201" t="s">
        <v>87</v>
      </c>
      <c r="O75" s="201"/>
    </row>
  </sheetData>
  <sheetProtection/>
  <mergeCells count="17">
    <mergeCell ref="N43:N44"/>
    <mergeCell ref="N31:O31"/>
    <mergeCell ref="N75:O75"/>
    <mergeCell ref="N49:N50"/>
    <mergeCell ref="N56:N57"/>
    <mergeCell ref="N62:N63"/>
    <mergeCell ref="N67:N68"/>
    <mergeCell ref="N72:N73"/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Footer>&amp;L&amp;"Verdana,Regular"&amp;5&amp;F&amp;CPage 2&amp;R&amp;"Verdana,Regular"&amp;5&amp;D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72" zoomScaleNormal="72" workbookViewId="0" topLeftCell="A37">
      <selection activeCell="L75" sqref="L75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2" max="12" width="31.140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13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194</v>
      </c>
      <c r="B4" s="7"/>
      <c r="C4" s="7"/>
      <c r="D4" s="7"/>
      <c r="E4" s="7"/>
      <c r="F4" s="7"/>
      <c r="G4" s="7"/>
      <c r="H4" s="6" t="s">
        <v>40</v>
      </c>
      <c r="I4" s="6"/>
      <c r="J4" s="7"/>
      <c r="K4" s="7"/>
      <c r="L4" s="7"/>
      <c r="M4" s="9"/>
      <c r="N4" s="250">
        <f>Box_1-Box_14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51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6"/>
      <c r="O6" s="9"/>
      <c r="P6" s="7"/>
    </row>
    <row r="7" spans="1:16" ht="18">
      <c r="A7" s="7" t="s">
        <v>41</v>
      </c>
      <c r="B7" s="7"/>
      <c r="C7" s="7"/>
      <c r="D7" s="7"/>
      <c r="E7" s="7"/>
      <c r="F7" s="7"/>
      <c r="G7" s="7"/>
      <c r="H7" s="6" t="s">
        <v>42</v>
      </c>
      <c r="I7" s="6"/>
      <c r="J7" s="7"/>
      <c r="K7" s="7"/>
      <c r="L7" s="7"/>
      <c r="M7" s="26" t="s">
        <v>16</v>
      </c>
      <c r="N7" s="220">
        <f>Box_2-Box_15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221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6"/>
      <c r="O9" s="9"/>
      <c r="P9" s="7"/>
    </row>
    <row r="10" spans="1:16" ht="18">
      <c r="A10" s="7" t="s">
        <v>43</v>
      </c>
      <c r="B10" s="7"/>
      <c r="C10" s="7"/>
      <c r="D10" s="7"/>
      <c r="E10" s="7"/>
      <c r="F10" s="7"/>
      <c r="G10" s="7"/>
      <c r="H10" s="6" t="s">
        <v>44</v>
      </c>
      <c r="I10" s="6"/>
      <c r="J10" s="7"/>
      <c r="K10" s="7"/>
      <c r="L10" s="7"/>
      <c r="M10" s="26" t="s">
        <v>16</v>
      </c>
      <c r="N10" s="220">
        <f>Box_3-Box_16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221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6"/>
      <c r="O12" s="9"/>
      <c r="P12" s="7"/>
    </row>
    <row r="13" spans="1:16" ht="18">
      <c r="A13" s="7" t="s">
        <v>45</v>
      </c>
      <c r="B13" s="7"/>
      <c r="C13" s="7"/>
      <c r="D13" s="7"/>
      <c r="E13" s="7"/>
      <c r="F13" s="7"/>
      <c r="G13" s="7"/>
      <c r="H13" s="6" t="s">
        <v>46</v>
      </c>
      <c r="I13" s="6"/>
      <c r="J13" s="6"/>
      <c r="K13" s="6"/>
      <c r="L13" s="6"/>
      <c r="M13" s="26" t="s">
        <v>16</v>
      </c>
      <c r="N13" s="220">
        <f>Box_4-Box_17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221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6"/>
      <c r="O15" s="9"/>
      <c r="P15" s="7"/>
    </row>
    <row r="16" spans="1:16" ht="18">
      <c r="A16" s="7" t="s">
        <v>195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220">
        <f>SUM(Box_20,Box_21,Box_22,Box_23)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21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6"/>
      <c r="O18" s="9"/>
      <c r="P18" s="7"/>
    </row>
    <row r="19" spans="1:16" ht="18">
      <c r="A19" s="7" t="s">
        <v>47</v>
      </c>
      <c r="B19" s="7" t="s">
        <v>54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22</v>
      </c>
      <c r="N19" s="220">
        <f>Box_18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221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6"/>
      <c r="O21" s="9"/>
      <c r="P21" s="7"/>
    </row>
    <row r="22" spans="1:16" ht="18">
      <c r="A22" s="7" t="s">
        <v>48</v>
      </c>
      <c r="B22" s="7" t="s">
        <v>281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22</v>
      </c>
      <c r="N22" s="210"/>
      <c r="O22" s="9">
        <v>26</v>
      </c>
      <c r="P22" s="7"/>
    </row>
    <row r="23" spans="1:16" ht="20.25">
      <c r="A23" s="7"/>
      <c r="B23" s="163" t="s">
        <v>302</v>
      </c>
      <c r="C23" s="163"/>
      <c r="D23" s="163"/>
      <c r="E23" s="163"/>
      <c r="F23" s="163"/>
      <c r="G23" s="157"/>
      <c r="H23" s="157"/>
      <c r="I23" s="157"/>
      <c r="J23" s="157"/>
      <c r="K23" s="157"/>
      <c r="L23" s="132"/>
      <c r="M23" s="156"/>
      <c r="N23" s="219"/>
      <c r="O23" s="9"/>
      <c r="P23" s="7"/>
    </row>
    <row r="24" spans="1:16" ht="18">
      <c r="A24" s="7"/>
      <c r="B24" s="6"/>
      <c r="C24" s="6"/>
      <c r="D24" s="6"/>
      <c r="E24" s="6"/>
      <c r="F24" s="6"/>
      <c r="G24" s="6"/>
      <c r="H24" s="6"/>
      <c r="I24" s="7"/>
      <c r="J24" s="7"/>
      <c r="K24" s="7"/>
      <c r="L24" s="26"/>
      <c r="M24" s="9"/>
      <c r="N24" s="74"/>
      <c r="O24" s="9"/>
      <c r="P24" s="7"/>
    </row>
    <row r="25" spans="1:16" ht="18">
      <c r="A25" s="7" t="s">
        <v>49</v>
      </c>
      <c r="B25" s="7" t="s">
        <v>237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22</v>
      </c>
      <c r="N25" s="220">
        <f>Box_12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21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7"/>
      <c r="O27" s="9"/>
      <c r="P27" s="7"/>
    </row>
    <row r="28" spans="1:16" ht="18">
      <c r="A28" s="7" t="s">
        <v>76</v>
      </c>
      <c r="B28" s="7" t="s">
        <v>238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16</v>
      </c>
      <c r="N28" s="210"/>
      <c r="O28" s="9">
        <v>28</v>
      </c>
      <c r="P28" s="7"/>
    </row>
    <row r="29" spans="1:16" ht="18">
      <c r="A29" s="7"/>
      <c r="B29" s="7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47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4"/>
      <c r="O30" s="9"/>
      <c r="P30" s="7"/>
    </row>
    <row r="31" spans="1:16" ht="18">
      <c r="A31" s="7" t="s">
        <v>50</v>
      </c>
      <c r="B31" s="7" t="s">
        <v>239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16</v>
      </c>
      <c r="N31" s="220" t="e">
        <f>IF(Box_30="BLANK",Box_39,Box_45)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21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3"/>
      <c r="O33" s="9"/>
      <c r="P33" s="7"/>
    </row>
    <row r="34" spans="1:16" ht="18.75">
      <c r="A34" s="32" t="s">
        <v>240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95"/>
      <c r="M34" s="235"/>
      <c r="N34" s="68">
        <v>30</v>
      </c>
      <c r="P34" s="7"/>
    </row>
    <row r="35" spans="1:16" ht="18.75">
      <c r="A35" s="32" t="s">
        <v>196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36"/>
      <c r="M35" s="237"/>
      <c r="N35" s="67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3"/>
      <c r="O36" s="9"/>
      <c r="P36" s="7"/>
    </row>
    <row r="37" spans="1:16" ht="18.75">
      <c r="A37" s="33" t="s">
        <v>241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3"/>
      <c r="O37" s="9"/>
      <c r="P37" s="7"/>
    </row>
    <row r="38" spans="1:16" ht="18.75">
      <c r="A38" s="33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3"/>
      <c r="O38" s="9"/>
      <c r="P38" s="7"/>
    </row>
    <row r="39" spans="1:16" ht="18.75">
      <c r="A39" s="33" t="s">
        <v>242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3"/>
      <c r="O39" s="9"/>
      <c r="P39" s="7"/>
    </row>
    <row r="40" spans="1:16" ht="18.75">
      <c r="A40" s="33" t="s">
        <v>52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3"/>
      <c r="O40" s="9"/>
      <c r="P40" s="7"/>
    </row>
    <row r="41" spans="1:16" ht="18.75">
      <c r="A41" s="33" t="s">
        <v>53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3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24</v>
      </c>
      <c r="N42" s="220" t="e">
        <f>Box_24-Box_25-Box_26-Box_27+Box_28+Box_29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221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6"/>
      <c r="O44" s="9"/>
      <c r="P44" s="7"/>
    </row>
    <row r="45" spans="1:16" ht="18">
      <c r="A45" s="6" t="s">
        <v>315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26" t="s">
        <v>22</v>
      </c>
      <c r="N45" s="252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253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6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24</v>
      </c>
      <c r="N48" s="220" t="e">
        <f>Box_31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5">
        <v>100</v>
      </c>
      <c r="L49" s="1"/>
      <c r="M49" s="7"/>
      <c r="N49" s="221"/>
      <c r="O49" s="13"/>
      <c r="P49" s="7"/>
    </row>
    <row r="50" spans="1:16" ht="18">
      <c r="A50" s="7" t="s">
        <v>120</v>
      </c>
      <c r="B50" s="7"/>
      <c r="C50" s="7"/>
      <c r="D50" s="7"/>
      <c r="E50" s="7"/>
      <c r="F50" s="7"/>
      <c r="G50" s="245" t="e">
        <f>Box_33</f>
        <v>#DIV/0!</v>
      </c>
      <c r="H50" s="246"/>
      <c r="I50" s="30"/>
      <c r="J50" s="26" t="s">
        <v>56</v>
      </c>
      <c r="K50" s="143">
        <v>122.5</v>
      </c>
      <c r="L50" s="1"/>
      <c r="M50" s="7"/>
      <c r="N50" s="74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24</v>
      </c>
      <c r="N51" s="220" t="e">
        <f>ROUND(Box_33*(K49/K50),2)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221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6"/>
      <c r="O53" s="9"/>
      <c r="P53" s="7"/>
    </row>
    <row r="54" spans="1:16" ht="18">
      <c r="A54" s="7" t="s">
        <v>58</v>
      </c>
      <c r="B54" s="7" t="s">
        <v>59</v>
      </c>
      <c r="C54" s="7"/>
      <c r="D54" s="7"/>
      <c r="E54" s="7"/>
      <c r="F54" s="7"/>
      <c r="G54" s="54"/>
      <c r="H54" s="240"/>
      <c r="I54" s="241"/>
      <c r="J54" s="99" t="s">
        <v>154</v>
      </c>
      <c r="K54" s="9"/>
      <c r="L54" s="26"/>
      <c r="M54" s="26"/>
      <c r="N54" s="76"/>
      <c r="O54" s="9"/>
      <c r="P54" s="7"/>
    </row>
    <row r="55" spans="1:16" ht="18">
      <c r="A55" s="7"/>
      <c r="B55" s="7"/>
      <c r="C55" s="7"/>
      <c r="D55" s="7"/>
      <c r="E55" s="7"/>
      <c r="F55" s="7"/>
      <c r="G55" s="54"/>
      <c r="H55" s="78"/>
      <c r="I55" s="79"/>
      <c r="J55" s="9"/>
      <c r="K55" s="9"/>
      <c r="L55" s="26"/>
      <c r="M55" s="26"/>
      <c r="N55" s="76"/>
      <c r="O55" s="9"/>
      <c r="P55" s="7"/>
    </row>
    <row r="56" spans="1:16" ht="18">
      <c r="A56" s="7" t="s">
        <v>57</v>
      </c>
      <c r="B56" s="7" t="s">
        <v>60</v>
      </c>
      <c r="C56" s="7"/>
      <c r="D56" s="7"/>
      <c r="E56" s="7"/>
      <c r="F56" s="7"/>
      <c r="G56" s="54"/>
      <c r="H56" s="240"/>
      <c r="I56" s="242"/>
      <c r="J56" s="99" t="s">
        <v>155</v>
      </c>
      <c r="K56" s="9"/>
      <c r="L56" s="26"/>
      <c r="M56" s="26"/>
      <c r="N56" s="76"/>
      <c r="O56" s="9"/>
      <c r="P56" s="7"/>
    </row>
    <row r="57" spans="1:16" ht="18">
      <c r="A57" s="7"/>
      <c r="B57" s="7"/>
      <c r="C57" s="7"/>
      <c r="D57" s="7"/>
      <c r="E57" s="7"/>
      <c r="F57" s="7"/>
      <c r="G57" s="54"/>
      <c r="H57" s="78"/>
      <c r="I57" s="79"/>
      <c r="J57" s="9"/>
      <c r="K57" s="9"/>
      <c r="L57" s="26"/>
      <c r="M57" s="26"/>
      <c r="N57" s="76"/>
      <c r="O57" s="9"/>
      <c r="P57" s="7"/>
    </row>
    <row r="58" spans="1:16" ht="18">
      <c r="A58" s="7" t="s">
        <v>55</v>
      </c>
      <c r="B58" s="7" t="s">
        <v>61</v>
      </c>
      <c r="C58" s="7"/>
      <c r="D58" s="7"/>
      <c r="E58" s="7"/>
      <c r="F58" s="7"/>
      <c r="G58" s="55"/>
      <c r="H58" s="243"/>
      <c r="I58" s="244"/>
      <c r="J58" s="7"/>
      <c r="K58" s="7"/>
      <c r="L58" s="26"/>
      <c r="M58" s="26" t="s">
        <v>22</v>
      </c>
      <c r="N58" s="225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5"/>
      <c r="H59" s="80"/>
      <c r="I59" s="81"/>
      <c r="J59" s="7"/>
      <c r="K59" s="7"/>
      <c r="L59" s="26"/>
      <c r="M59" s="26"/>
      <c r="N59" s="219"/>
      <c r="O59" s="9"/>
      <c r="P59" s="7"/>
    </row>
    <row r="60" spans="1:16" ht="18">
      <c r="A60" s="7" t="s">
        <v>58</v>
      </c>
      <c r="B60" s="7" t="s">
        <v>62</v>
      </c>
      <c r="C60" s="7"/>
      <c r="D60" s="7"/>
      <c r="E60" s="7"/>
      <c r="F60" s="7"/>
      <c r="G60" s="54"/>
      <c r="H60" s="248">
        <f>SUM(Box_35a,Box_35b,-Box_35)</f>
        <v>0</v>
      </c>
      <c r="I60" s="249"/>
      <c r="J60" s="34" t="s">
        <v>156</v>
      </c>
      <c r="K60" s="9"/>
      <c r="L60" s="26"/>
      <c r="M60" s="26"/>
      <c r="N60" s="76"/>
      <c r="O60" s="9"/>
      <c r="P60" s="7"/>
    </row>
    <row r="61" spans="1:16" ht="18">
      <c r="A61" s="7"/>
      <c r="B61" s="7" t="s">
        <v>197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6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6"/>
      <c r="O62" s="9"/>
      <c r="P62" s="7"/>
    </row>
    <row r="63" spans="1:16" ht="18">
      <c r="A63" s="23" t="s">
        <v>153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24</v>
      </c>
      <c r="N63" s="220" t="e">
        <f>Box_34-Box_35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221"/>
      <c r="O64" s="9"/>
      <c r="P64" s="7"/>
    </row>
    <row r="65" spans="1:16" ht="18">
      <c r="A65" s="6" t="s">
        <v>146</v>
      </c>
      <c r="B65" s="6" t="s">
        <v>216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146</v>
      </c>
      <c r="N65" s="64"/>
      <c r="O65" s="9"/>
      <c r="P65" s="7"/>
    </row>
    <row r="66" spans="1:16" ht="18">
      <c r="A66" s="10"/>
      <c r="B66" s="6" t="s">
        <v>147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4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4"/>
      <c r="O67" s="9"/>
      <c r="P67" s="7"/>
    </row>
    <row r="68" spans="1:16" ht="18">
      <c r="A68" s="23" t="s">
        <v>316</v>
      </c>
      <c r="N68" s="226"/>
      <c r="O68" s="9">
        <v>37</v>
      </c>
      <c r="P68" s="7"/>
    </row>
    <row r="69" spans="14:16" ht="18">
      <c r="N69" s="227"/>
      <c r="P69" s="7"/>
    </row>
    <row r="70" spans="1:16" ht="18">
      <c r="A70" s="6" t="s">
        <v>146</v>
      </c>
      <c r="B70" s="6"/>
      <c r="C70" s="7"/>
      <c r="D70" s="7"/>
      <c r="E70" s="7"/>
      <c r="F70" s="7"/>
      <c r="G70" s="7"/>
      <c r="H70" s="7"/>
      <c r="I70" s="7"/>
      <c r="J70" s="7"/>
      <c r="K70" s="7"/>
      <c r="L70" s="26"/>
      <c r="M70" s="9" t="s">
        <v>146</v>
      </c>
      <c r="P70" s="7"/>
    </row>
    <row r="71" spans="1:16" ht="18">
      <c r="A71" s="10"/>
      <c r="B71" s="6"/>
      <c r="C71" s="7"/>
      <c r="D71" s="7"/>
      <c r="E71" s="7"/>
      <c r="F71" s="7"/>
      <c r="G71" s="7"/>
      <c r="H71" s="7"/>
      <c r="I71" s="7"/>
      <c r="J71" s="7"/>
      <c r="K71" s="7"/>
      <c r="L71" s="26"/>
      <c r="M71" s="26"/>
      <c r="P71" s="7"/>
    </row>
    <row r="72" spans="1:16" ht="18">
      <c r="A72" s="7"/>
      <c r="B72" s="37"/>
      <c r="C72" s="15"/>
      <c r="D72" s="15"/>
      <c r="E72" s="15"/>
      <c r="F72" s="15"/>
      <c r="G72" s="15"/>
      <c r="H72" s="15"/>
      <c r="I72" s="15"/>
      <c r="J72" s="15"/>
      <c r="K72" s="15"/>
      <c r="L72" s="36"/>
      <c r="M72" s="36"/>
      <c r="N72" s="228"/>
      <c r="O72" s="228"/>
      <c r="P72" s="228"/>
    </row>
    <row r="73" spans="1:16" ht="18">
      <c r="A73" s="23" t="s">
        <v>284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38" t="e">
        <f>Box_36</f>
        <v>#DIV/0!</v>
      </c>
      <c r="O73" s="9">
        <v>38</v>
      </c>
      <c r="P73" s="7"/>
    </row>
    <row r="74" spans="1:16" ht="18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26"/>
      <c r="M74" s="7"/>
      <c r="N74" s="239"/>
      <c r="O74" s="136"/>
      <c r="P74" s="7"/>
    </row>
    <row r="75" spans="1:16" ht="18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26"/>
      <c r="M75" s="7"/>
      <c r="N75" s="142"/>
      <c r="O75" s="97"/>
      <c r="P75" s="7"/>
    </row>
    <row r="76" spans="1:16" ht="18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7"/>
      <c r="N76" s="142"/>
      <c r="O76" s="97"/>
      <c r="P76" s="7"/>
    </row>
    <row r="77" spans="1:16" ht="18">
      <c r="A77" s="15" t="s">
        <v>63</v>
      </c>
      <c r="B77" s="15" t="s">
        <v>96</v>
      </c>
      <c r="C77" s="15"/>
      <c r="D77" s="15"/>
      <c r="E77" s="15"/>
      <c r="F77" s="15"/>
      <c r="G77" s="15"/>
      <c r="H77" s="15"/>
      <c r="I77" s="15"/>
      <c r="J77" s="233"/>
      <c r="K77" s="234"/>
      <c r="M77" s="7"/>
      <c r="N77" s="231"/>
      <c r="O77" s="35" t="s">
        <v>182</v>
      </c>
      <c r="P77" s="7"/>
    </row>
    <row r="78" spans="1:16" ht="18">
      <c r="A78" s="15"/>
      <c r="B78" s="15" t="s">
        <v>208</v>
      </c>
      <c r="C78" s="15"/>
      <c r="D78" s="15"/>
      <c r="E78" s="15"/>
      <c r="F78" s="15"/>
      <c r="G78" s="15"/>
      <c r="H78" s="15"/>
      <c r="I78" s="15"/>
      <c r="J78" s="16"/>
      <c r="K78" s="16"/>
      <c r="M78" s="7"/>
      <c r="N78" s="232"/>
      <c r="O78" s="36"/>
      <c r="P78" s="7"/>
    </row>
    <row r="79" spans="1:16" ht="18">
      <c r="A79" s="7"/>
      <c r="B79" s="10"/>
      <c r="C79" s="7"/>
      <c r="D79" s="7"/>
      <c r="E79" s="7"/>
      <c r="F79" s="7"/>
      <c r="G79" s="7"/>
      <c r="H79" s="7"/>
      <c r="I79" s="7"/>
      <c r="J79" s="11"/>
      <c r="K79" s="11"/>
      <c r="M79" s="7"/>
      <c r="N79" s="142"/>
      <c r="O79" s="26"/>
      <c r="P79" s="7"/>
    </row>
    <row r="80" spans="1:16" ht="18">
      <c r="A80" s="7"/>
      <c r="B80" s="7" t="s">
        <v>213</v>
      </c>
      <c r="C80" s="7"/>
      <c r="D80" s="7"/>
      <c r="E80" s="7"/>
      <c r="F80" s="7"/>
      <c r="G80" s="7"/>
      <c r="H80" s="7"/>
      <c r="I80" s="7"/>
      <c r="J80" s="233"/>
      <c r="K80" s="234"/>
      <c r="M80" s="7"/>
      <c r="N80" s="231"/>
      <c r="O80" s="35" t="s">
        <v>211</v>
      </c>
      <c r="P80" s="7"/>
    </row>
    <row r="81" spans="1:16" ht="18">
      <c r="A81" s="7"/>
      <c r="B81" s="7" t="s">
        <v>209</v>
      </c>
      <c r="C81" s="7"/>
      <c r="D81" s="7"/>
      <c r="E81" s="7"/>
      <c r="F81" s="7"/>
      <c r="G81" s="7"/>
      <c r="H81" s="7"/>
      <c r="I81" s="7"/>
      <c r="J81" s="11"/>
      <c r="K81" s="11"/>
      <c r="L81" s="26"/>
      <c r="M81" s="7"/>
      <c r="N81" s="232"/>
      <c r="O81" s="97"/>
      <c r="P81" s="7"/>
    </row>
    <row r="82" spans="1:16" ht="18">
      <c r="A82" s="7"/>
      <c r="B82" s="7" t="s">
        <v>210</v>
      </c>
      <c r="C82" s="7"/>
      <c r="D82" s="7"/>
      <c r="E82" s="7"/>
      <c r="F82" s="7"/>
      <c r="G82" s="7"/>
      <c r="H82" s="7"/>
      <c r="I82" s="7"/>
      <c r="J82" s="7"/>
      <c r="K82" s="7"/>
      <c r="L82" s="26"/>
      <c r="M82" s="7"/>
      <c r="N82" s="142"/>
      <c r="O82" s="97"/>
      <c r="P82" s="7"/>
    </row>
    <row r="83" spans="1:16" ht="18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26"/>
      <c r="M83" s="7"/>
      <c r="N83" s="142"/>
      <c r="O83" s="97"/>
      <c r="P83" s="7"/>
    </row>
    <row r="84" spans="1:16" ht="18">
      <c r="A84" s="15" t="s">
        <v>317</v>
      </c>
      <c r="B84" s="10"/>
      <c r="C84" s="7"/>
      <c r="D84" s="7"/>
      <c r="E84" s="7"/>
      <c r="F84" s="7"/>
      <c r="G84" s="7"/>
      <c r="H84" s="7"/>
      <c r="I84" s="7"/>
      <c r="J84" s="7"/>
      <c r="K84" s="7"/>
      <c r="L84" s="26"/>
      <c r="M84" s="26"/>
      <c r="N84" s="229"/>
      <c r="O84" s="9" t="s">
        <v>212</v>
      </c>
      <c r="P84" s="59"/>
    </row>
    <row r="85" spans="1:15" ht="18">
      <c r="A85" s="7" t="s">
        <v>206</v>
      </c>
      <c r="B85" s="10"/>
      <c r="C85" s="7"/>
      <c r="D85" s="7"/>
      <c r="E85" s="7"/>
      <c r="F85" s="7"/>
      <c r="G85" s="7"/>
      <c r="H85" s="7"/>
      <c r="I85" s="7"/>
      <c r="J85" s="7"/>
      <c r="K85" s="7"/>
      <c r="L85" s="26"/>
      <c r="M85" s="7"/>
      <c r="N85" s="230"/>
      <c r="O85" s="59"/>
    </row>
    <row r="86" ht="18">
      <c r="A86" s="7" t="s">
        <v>214</v>
      </c>
    </row>
    <row r="89" spans="14:15" ht="18">
      <c r="N89" s="201" t="s">
        <v>88</v>
      </c>
      <c r="O89" s="201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</sheetData>
  <sheetProtection/>
  <mergeCells count="31">
    <mergeCell ref="H60:I60"/>
    <mergeCell ref="N4:N5"/>
    <mergeCell ref="N7:N8"/>
    <mergeCell ref="N10:N11"/>
    <mergeCell ref="N13:N14"/>
    <mergeCell ref="N16:N17"/>
    <mergeCell ref="N25:N26"/>
    <mergeCell ref="N19:N20"/>
    <mergeCell ref="N22:N23"/>
    <mergeCell ref="N45:N46"/>
    <mergeCell ref="H54:I54"/>
    <mergeCell ref="H56:I56"/>
    <mergeCell ref="H58:I58"/>
    <mergeCell ref="G50:H50"/>
    <mergeCell ref="N28:N29"/>
    <mergeCell ref="N42:N43"/>
    <mergeCell ref="J77:K77"/>
    <mergeCell ref="L34:M35"/>
    <mergeCell ref="N73:N74"/>
    <mergeCell ref="N63:N64"/>
    <mergeCell ref="N31:N32"/>
    <mergeCell ref="J80:K80"/>
    <mergeCell ref="N80:N81"/>
    <mergeCell ref="N89:O89"/>
    <mergeCell ref="N48:N49"/>
    <mergeCell ref="N58:N59"/>
    <mergeCell ref="N68:N69"/>
    <mergeCell ref="N51:N52"/>
    <mergeCell ref="N72:P72"/>
    <mergeCell ref="N84:N85"/>
    <mergeCell ref="N77:N78"/>
  </mergeCells>
  <conditionalFormatting sqref="N73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2"/>
  <headerFooter alignWithMargins="0">
    <oddFooter>&amp;L&amp;"Verdana,Regular"&amp;5&amp;F&amp;CPage 3&amp;R&amp;"Verdana,Regular"&amp;5&amp;D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2" zoomScaleNormal="72" workbookViewId="0" topLeftCell="A31">
      <selection activeCell="E51" sqref="E51"/>
    </sheetView>
  </sheetViews>
  <sheetFormatPr defaultColWidth="9.140625" defaultRowHeight="12.75"/>
  <cols>
    <col min="1" max="1" width="12.8515625" style="0" bestFit="1" customWidth="1"/>
    <col min="6" max="6" width="25.8515625" style="0" customWidth="1"/>
    <col min="15" max="15" width="21.57421875" style="0" customWidth="1"/>
    <col min="16" max="16" width="10.7109375" style="0" bestFit="1" customWidth="1"/>
  </cols>
  <sheetData>
    <row r="1" ht="18">
      <c r="A1" s="23" t="s">
        <v>160</v>
      </c>
    </row>
    <row r="3" spans="1:16" ht="18">
      <c r="A3" s="23" t="s">
        <v>227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73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198</v>
      </c>
      <c r="B7" s="32"/>
      <c r="C7" s="32"/>
      <c r="D7" s="32"/>
      <c r="E7" s="32"/>
      <c r="F7" s="40"/>
      <c r="G7" s="40"/>
      <c r="H7" s="32"/>
      <c r="I7" s="32"/>
      <c r="J7" s="32"/>
      <c r="K7" s="32"/>
      <c r="L7" s="32"/>
      <c r="M7" s="32"/>
      <c r="N7" s="32"/>
      <c r="O7" s="41"/>
      <c r="P7" s="42"/>
    </row>
    <row r="8" spans="1:16" ht="18.75">
      <c r="A8" s="32" t="s">
        <v>74</v>
      </c>
      <c r="B8" s="32"/>
      <c r="C8" s="32"/>
      <c r="D8" s="32"/>
      <c r="E8" s="32"/>
      <c r="F8" s="40"/>
      <c r="G8" s="40"/>
      <c r="H8" s="32"/>
      <c r="I8" s="32"/>
      <c r="J8" s="32"/>
      <c r="K8" s="32"/>
      <c r="L8" s="32"/>
      <c r="M8" s="32"/>
      <c r="N8" s="32"/>
      <c r="O8" s="41"/>
      <c r="P8" s="42"/>
    </row>
    <row r="9" spans="1:16" ht="18.75">
      <c r="A9" s="32"/>
      <c r="B9" s="32"/>
      <c r="C9" s="32"/>
      <c r="D9" s="32"/>
      <c r="E9" s="32"/>
      <c r="F9" s="40"/>
      <c r="G9" s="40"/>
      <c r="H9" s="32"/>
      <c r="I9" s="32"/>
      <c r="J9" s="32"/>
      <c r="K9" s="32"/>
      <c r="L9" s="32"/>
      <c r="M9" s="32"/>
      <c r="N9" s="32"/>
      <c r="O9" s="41"/>
      <c r="P9" s="42"/>
    </row>
    <row r="10" spans="1:16" ht="18.75">
      <c r="A10" s="23" t="s">
        <v>228</v>
      </c>
      <c r="B10" s="32"/>
      <c r="C10" s="32"/>
      <c r="D10" s="32"/>
      <c r="E10" s="32"/>
      <c r="F10" s="40"/>
      <c r="G10" s="40"/>
      <c r="H10" s="32"/>
      <c r="I10" s="32"/>
      <c r="J10" s="32"/>
      <c r="K10" s="32"/>
      <c r="L10" s="32"/>
      <c r="M10" s="32"/>
      <c r="N10" s="32"/>
      <c r="O10" s="41"/>
      <c r="P10" s="42"/>
    </row>
    <row r="11" spans="1:16" ht="18.75">
      <c r="A11" s="32"/>
      <c r="B11" s="32"/>
      <c r="C11" s="32"/>
      <c r="D11" s="32"/>
      <c r="E11" s="32"/>
      <c r="F11" s="40"/>
      <c r="G11" s="40"/>
      <c r="H11" s="32"/>
      <c r="I11" s="32"/>
      <c r="J11" s="32"/>
      <c r="K11" s="32"/>
      <c r="L11" s="32"/>
      <c r="M11" s="32"/>
      <c r="N11" s="32"/>
      <c r="O11" s="41"/>
      <c r="P11" s="42"/>
    </row>
    <row r="12" spans="1:16" ht="18">
      <c r="A12" s="29" t="s">
        <v>229</v>
      </c>
      <c r="B12" s="29"/>
      <c r="C12" s="7"/>
      <c r="D12" s="7"/>
      <c r="E12" s="7"/>
      <c r="F12" s="264">
        <f>Box_12</f>
        <v>0</v>
      </c>
      <c r="G12" s="262"/>
      <c r="H12" s="15" t="s">
        <v>126</v>
      </c>
      <c r="I12" s="15"/>
      <c r="J12" s="15"/>
      <c r="K12" s="258">
        <f>Box_19</f>
        <v>0</v>
      </c>
      <c r="L12" s="259"/>
      <c r="M12" s="260"/>
      <c r="N12" s="17" t="s">
        <v>24</v>
      </c>
      <c r="O12" s="220" t="e">
        <f>ROUND(Box_12/Box_6*Box_19,2)</f>
        <v>#DIV/0!</v>
      </c>
      <c r="P12" s="35">
        <v>39</v>
      </c>
    </row>
    <row r="13" spans="1:16" ht="18">
      <c r="A13" s="7" t="s">
        <v>75</v>
      </c>
      <c r="B13" s="7"/>
      <c r="C13" s="7"/>
      <c r="D13" s="7"/>
      <c r="E13" s="7"/>
      <c r="F13" s="265">
        <f>Box_6</f>
        <v>0</v>
      </c>
      <c r="G13" s="266"/>
      <c r="H13" s="44"/>
      <c r="I13" s="15"/>
      <c r="J13" s="15"/>
      <c r="K13" s="261"/>
      <c r="L13" s="262"/>
      <c r="M13" s="263"/>
      <c r="N13" s="15"/>
      <c r="O13" s="255"/>
      <c r="P13" s="59"/>
    </row>
    <row r="14" spans="1:16" ht="18">
      <c r="A14" s="7"/>
      <c r="B14" s="7"/>
      <c r="C14" s="7"/>
      <c r="D14" s="7"/>
      <c r="E14" s="7"/>
      <c r="F14" s="15"/>
      <c r="G14" s="15"/>
      <c r="H14" s="59"/>
      <c r="I14" s="59"/>
      <c r="J14" s="15"/>
      <c r="K14" s="15"/>
      <c r="L14" s="15"/>
      <c r="M14" s="15"/>
      <c r="N14" s="15"/>
      <c r="O14" s="113"/>
      <c r="P14" s="35"/>
    </row>
    <row r="15" spans="1:16" ht="18">
      <c r="A15" s="7"/>
      <c r="B15" s="7"/>
      <c r="C15" s="7"/>
      <c r="D15" s="7"/>
      <c r="E15" s="7"/>
      <c r="F15" s="15"/>
      <c r="G15" s="15"/>
      <c r="H15" s="44"/>
      <c r="I15" s="15"/>
      <c r="J15" s="15"/>
      <c r="K15" s="15"/>
      <c r="L15" s="15"/>
      <c r="M15" s="15"/>
      <c r="N15" s="15"/>
      <c r="O15" s="113"/>
      <c r="P15" s="35"/>
    </row>
    <row r="16" spans="1:16" ht="18">
      <c r="A16" s="23" t="s">
        <v>230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14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14"/>
      <c r="P17" s="9"/>
    </row>
    <row r="18" spans="1:16" ht="18">
      <c r="A18" s="6" t="s">
        <v>127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220">
        <f>Box_19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221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15"/>
      <c r="P20" s="9"/>
    </row>
    <row r="21" spans="1:16" ht="18">
      <c r="A21" s="7" t="s">
        <v>49</v>
      </c>
      <c r="B21" s="7" t="s">
        <v>231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22</v>
      </c>
      <c r="O21" s="225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254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15"/>
      <c r="P23" s="9"/>
    </row>
    <row r="24" spans="1:16" ht="18">
      <c r="A24" s="7" t="s">
        <v>49</v>
      </c>
      <c r="B24" s="7" t="s">
        <v>232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22</v>
      </c>
      <c r="O24" s="225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254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6"/>
      <c r="P26" s="9"/>
    </row>
    <row r="27" spans="1:16" ht="18">
      <c r="A27" s="10" t="s">
        <v>233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24</v>
      </c>
      <c r="O27" s="220">
        <f>+Box_40-Box_41-Box_42</f>
        <v>0</v>
      </c>
      <c r="P27" s="9">
        <v>43</v>
      </c>
    </row>
    <row r="28" spans="1:16" ht="18">
      <c r="A28" s="10" t="s">
        <v>234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221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7"/>
      <c r="P29" s="9"/>
    </row>
    <row r="30" spans="1:16" ht="18">
      <c r="A30" s="6" t="s">
        <v>77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16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16"/>
      <c r="P31" s="9"/>
    </row>
    <row r="32" spans="1:16" ht="18">
      <c r="A32" s="29" t="s">
        <v>235</v>
      </c>
      <c r="B32" s="29"/>
      <c r="C32" s="29"/>
      <c r="D32" s="7"/>
      <c r="E32" s="7"/>
      <c r="F32" s="256">
        <f>Box_12</f>
        <v>0</v>
      </c>
      <c r="G32" s="257"/>
      <c r="H32" s="15" t="s">
        <v>162</v>
      </c>
      <c r="I32" s="15"/>
      <c r="J32" s="15"/>
      <c r="K32" s="297">
        <f>Box_43</f>
        <v>0</v>
      </c>
      <c r="L32" s="298"/>
      <c r="M32" s="299"/>
      <c r="N32" s="26" t="s">
        <v>24</v>
      </c>
      <c r="O32" s="220" t="e">
        <f>ROUND(Box_43*Box_12/Box_6,2)</f>
        <v>#DIV/0!</v>
      </c>
      <c r="P32" s="9">
        <v>44</v>
      </c>
    </row>
    <row r="33" spans="1:16" ht="18">
      <c r="A33" s="7" t="s">
        <v>75</v>
      </c>
      <c r="B33" s="7"/>
      <c r="C33" s="7"/>
      <c r="D33" s="7"/>
      <c r="E33" s="7"/>
      <c r="F33" s="295">
        <f>Box_6</f>
        <v>0</v>
      </c>
      <c r="G33" s="296"/>
      <c r="H33" s="15" t="s">
        <v>78</v>
      </c>
      <c r="I33" s="15"/>
      <c r="J33" s="15"/>
      <c r="K33" s="261"/>
      <c r="L33" s="262"/>
      <c r="M33" s="263"/>
      <c r="N33" s="59"/>
      <c r="O33" s="255"/>
      <c r="P33" s="59"/>
    </row>
    <row r="34" spans="1:16" ht="18">
      <c r="A34" s="7"/>
      <c r="B34" s="7"/>
      <c r="C34" s="7"/>
      <c r="D34" s="7"/>
      <c r="E34" s="7"/>
      <c r="F34" s="43"/>
      <c r="G34" s="43"/>
      <c r="H34" s="15"/>
      <c r="I34" s="15"/>
      <c r="J34" s="15"/>
      <c r="K34" s="92"/>
      <c r="L34" s="92"/>
      <c r="M34" s="92"/>
      <c r="N34" s="26"/>
      <c r="O34" s="76"/>
      <c r="P34" s="9"/>
    </row>
    <row r="35" spans="1:16" ht="18">
      <c r="A35" s="7"/>
      <c r="B35" s="7"/>
      <c r="C35" s="7"/>
      <c r="D35" s="7"/>
      <c r="E35" s="7"/>
      <c r="F35" s="94"/>
      <c r="G35" s="94"/>
      <c r="H35" s="25"/>
      <c r="I35" s="7"/>
      <c r="J35" s="7"/>
      <c r="K35" s="93"/>
      <c r="L35" s="93"/>
      <c r="M35" s="93"/>
      <c r="N35" s="9"/>
      <c r="O35" s="76"/>
      <c r="P35" s="9"/>
    </row>
    <row r="36" spans="1:16" ht="18">
      <c r="A36" s="28" t="s">
        <v>236</v>
      </c>
      <c r="B36" s="29"/>
      <c r="C36" s="11"/>
      <c r="D36" s="11"/>
      <c r="E36" s="11">
        <v>44</v>
      </c>
      <c r="F36" s="291" t="e">
        <f>Box_44</f>
        <v>#DIV/0!</v>
      </c>
      <c r="G36" s="292"/>
      <c r="H36" s="51" t="s">
        <v>79</v>
      </c>
      <c r="I36" s="52">
        <v>42</v>
      </c>
      <c r="J36" s="7"/>
      <c r="K36" s="297">
        <f>Box_42</f>
        <v>0</v>
      </c>
      <c r="L36" s="298"/>
      <c r="M36" s="299"/>
      <c r="N36" s="7" t="s">
        <v>24</v>
      </c>
      <c r="O36" s="220" t="e">
        <f>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93"/>
      <c r="G37" s="294"/>
      <c r="H37" s="7"/>
      <c r="I37" s="7"/>
      <c r="J37" s="7"/>
      <c r="K37" s="300"/>
      <c r="L37" s="301"/>
      <c r="M37" s="302"/>
      <c r="N37" s="7"/>
      <c r="O37" s="221"/>
      <c r="P37" s="9"/>
    </row>
    <row r="38" spans="1:16" ht="18">
      <c r="A38" s="28"/>
      <c r="B38" s="29"/>
      <c r="C38" s="11"/>
      <c r="D38" s="11"/>
      <c r="E38" s="11"/>
      <c r="F38" s="45"/>
      <c r="G38" s="45"/>
      <c r="H38" s="7"/>
      <c r="I38" s="7"/>
      <c r="J38" s="7"/>
      <c r="K38" s="46"/>
      <c r="L38" s="46"/>
      <c r="M38" s="46"/>
      <c r="N38" s="7"/>
      <c r="O38" s="47"/>
      <c r="P38" s="9"/>
    </row>
    <row r="39" spans="1:16" ht="18">
      <c r="A39" s="23" t="s">
        <v>80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81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168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159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135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163</v>
      </c>
    </row>
    <row r="47" spans="1:11" ht="18">
      <c r="A47" s="28" t="s">
        <v>318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199</v>
      </c>
    </row>
    <row r="48" spans="1:16" ht="18">
      <c r="A48" s="28" t="s">
        <v>303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169</v>
      </c>
      <c r="L48" s="11"/>
      <c r="M48" s="11"/>
      <c r="N48" s="11"/>
      <c r="O48" s="11"/>
      <c r="P48" s="11"/>
    </row>
    <row r="49" spans="1:10" ht="18">
      <c r="A49" s="28" t="s">
        <v>148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158</v>
      </c>
      <c r="B51" s="11"/>
      <c r="C51" s="11"/>
      <c r="D51" s="11"/>
      <c r="E51" s="11"/>
      <c r="F51" s="11"/>
      <c r="G51" s="279" t="e">
        <f>Box_36</f>
        <v>#DIV/0!</v>
      </c>
      <c r="H51" s="280"/>
      <c r="I51" s="281"/>
      <c r="J51" s="68">
        <v>46</v>
      </c>
      <c r="K51" s="11"/>
      <c r="L51" s="11" t="s">
        <v>272</v>
      </c>
      <c r="M51" s="11"/>
      <c r="N51" s="11"/>
      <c r="O51" s="11"/>
      <c r="P51" s="160">
        <v>0.05</v>
      </c>
    </row>
    <row r="52" spans="1:16" ht="18">
      <c r="A52" s="11"/>
      <c r="B52" s="11"/>
      <c r="C52" s="11"/>
      <c r="D52" s="11"/>
      <c r="E52" s="11"/>
      <c r="F52" s="11"/>
      <c r="G52" s="282"/>
      <c r="H52" s="283"/>
      <c r="I52" s="284"/>
      <c r="J52" s="68"/>
      <c r="K52" s="11"/>
      <c r="P52" s="161"/>
    </row>
    <row r="53" spans="1:16" ht="18">
      <c r="A53" s="11"/>
      <c r="B53" s="11"/>
      <c r="C53" s="11"/>
      <c r="D53" s="11"/>
      <c r="E53" s="11"/>
      <c r="F53" s="11"/>
      <c r="G53" s="103"/>
      <c r="H53" s="103"/>
      <c r="I53" s="103"/>
      <c r="J53" s="68"/>
      <c r="K53" s="11"/>
      <c r="L53" s="151" t="s">
        <v>273</v>
      </c>
      <c r="M53" s="152"/>
      <c r="N53" s="152"/>
      <c r="O53" s="153"/>
      <c r="P53" s="158">
        <v>0.056</v>
      </c>
    </row>
    <row r="54" spans="1:16" ht="18">
      <c r="A54" s="11" t="s">
        <v>76</v>
      </c>
      <c r="B54" s="11" t="s">
        <v>278</v>
      </c>
      <c r="C54" s="11"/>
      <c r="D54" s="11"/>
      <c r="E54" s="11"/>
      <c r="F54" s="11"/>
      <c r="G54" s="285"/>
      <c r="H54" s="286"/>
      <c r="I54" s="287"/>
      <c r="J54" s="68">
        <v>47</v>
      </c>
      <c r="K54" s="11"/>
      <c r="L54" s="152"/>
      <c r="M54" s="152"/>
      <c r="N54" s="152"/>
      <c r="O54" s="153"/>
      <c r="P54" s="159"/>
    </row>
    <row r="55" spans="1:16" ht="18">
      <c r="A55" s="11"/>
      <c r="B55" s="11" t="s">
        <v>279</v>
      </c>
      <c r="C55" s="11"/>
      <c r="D55" s="11"/>
      <c r="E55" s="11"/>
      <c r="F55" s="11"/>
      <c r="G55" s="288"/>
      <c r="H55" s="289"/>
      <c r="I55" s="290"/>
      <c r="J55" s="68"/>
      <c r="K55" s="11"/>
      <c r="L55" s="151" t="s">
        <v>269</v>
      </c>
      <c r="M55" s="152"/>
      <c r="N55" s="152"/>
      <c r="O55" s="153"/>
      <c r="P55" s="150">
        <v>0.071</v>
      </c>
    </row>
    <row r="56" spans="1:16" ht="20.25" customHeight="1">
      <c r="A56" s="11"/>
      <c r="B56" s="11" t="s">
        <v>295</v>
      </c>
      <c r="C56" s="11"/>
      <c r="D56" s="11"/>
      <c r="E56" s="11"/>
      <c r="F56" s="11"/>
      <c r="G56" s="100"/>
      <c r="H56" s="100"/>
      <c r="I56" s="100"/>
      <c r="J56" s="68"/>
      <c r="K56" s="11"/>
      <c r="L56" s="152"/>
      <c r="M56" s="152"/>
      <c r="N56" s="152"/>
      <c r="O56" s="153"/>
      <c r="P56" s="159"/>
    </row>
    <row r="57" spans="1:16" ht="36" customHeight="1">
      <c r="A57" s="11" t="s">
        <v>76</v>
      </c>
      <c r="B57" s="11" t="s">
        <v>278</v>
      </c>
      <c r="C57" s="11"/>
      <c r="D57" s="11"/>
      <c r="E57" s="11"/>
      <c r="F57" s="11"/>
      <c r="G57" s="267"/>
      <c r="H57" s="268"/>
      <c r="I57" s="269"/>
      <c r="J57" s="68">
        <v>48</v>
      </c>
      <c r="K57" s="11"/>
      <c r="L57" s="151" t="s">
        <v>270</v>
      </c>
      <c r="M57" s="152"/>
      <c r="N57" s="152"/>
      <c r="O57" s="153"/>
      <c r="P57" s="158">
        <v>0.093</v>
      </c>
    </row>
    <row r="58" spans="1:16" ht="18">
      <c r="A58" s="11"/>
      <c r="B58" s="11" t="s">
        <v>279</v>
      </c>
      <c r="C58" s="11"/>
      <c r="D58" s="11"/>
      <c r="E58" s="11"/>
      <c r="F58" s="11"/>
      <c r="G58" s="270"/>
      <c r="H58" s="271"/>
      <c r="I58" s="272"/>
      <c r="J58" s="68"/>
      <c r="K58" s="11"/>
      <c r="L58" s="152"/>
      <c r="M58" s="152"/>
      <c r="N58" s="152"/>
      <c r="O58" s="153"/>
      <c r="P58" s="159"/>
    </row>
    <row r="59" spans="1:16" ht="20.25" customHeight="1">
      <c r="A59" s="11"/>
      <c r="B59" s="11" t="s">
        <v>296</v>
      </c>
      <c r="C59" s="11"/>
      <c r="D59" s="11"/>
      <c r="E59" s="11"/>
      <c r="F59" s="11"/>
      <c r="G59" s="100"/>
      <c r="H59" s="100"/>
      <c r="I59" s="100"/>
      <c r="J59" s="68"/>
      <c r="K59" s="11"/>
      <c r="L59" s="154" t="s">
        <v>271</v>
      </c>
      <c r="M59" s="152"/>
      <c r="N59" s="152"/>
      <c r="O59" s="153"/>
      <c r="P59" s="158">
        <v>0.125</v>
      </c>
    </row>
    <row r="60" spans="1:16" ht="35.25" customHeight="1">
      <c r="A60" s="11" t="s">
        <v>76</v>
      </c>
      <c r="B60" s="11" t="s">
        <v>280</v>
      </c>
      <c r="C60" s="11"/>
      <c r="D60" s="11"/>
      <c r="E60" s="11"/>
      <c r="F60" s="11"/>
      <c r="G60" s="267"/>
      <c r="H60" s="268"/>
      <c r="I60" s="269"/>
      <c r="J60" s="68">
        <v>49</v>
      </c>
      <c r="K60" s="11"/>
      <c r="L60" s="152"/>
      <c r="M60" s="152"/>
      <c r="N60" s="152"/>
      <c r="O60" s="153"/>
      <c r="P60" s="159"/>
    </row>
    <row r="61" spans="1:16" ht="18">
      <c r="A61" s="11"/>
      <c r="B61" s="11" t="s">
        <v>279</v>
      </c>
      <c r="C61" s="11"/>
      <c r="D61" s="11"/>
      <c r="E61" s="11"/>
      <c r="F61" s="11"/>
      <c r="G61" s="270"/>
      <c r="H61" s="271"/>
      <c r="I61" s="272"/>
      <c r="J61" s="68"/>
      <c r="K61" s="11"/>
      <c r="L61" s="151" t="s">
        <v>258</v>
      </c>
      <c r="M61" s="152"/>
      <c r="N61" s="152"/>
      <c r="O61" s="153"/>
      <c r="P61" s="158">
        <v>0.135</v>
      </c>
    </row>
    <row r="62" spans="1:16" ht="18">
      <c r="A62" s="71"/>
      <c r="B62" s="71"/>
      <c r="C62" s="71"/>
      <c r="D62" s="71"/>
      <c r="E62" s="71"/>
      <c r="F62" s="11"/>
      <c r="G62" s="100"/>
      <c r="H62" s="100"/>
      <c r="I62" s="100"/>
      <c r="J62" s="68"/>
      <c r="K62" s="71"/>
      <c r="L62" s="152"/>
      <c r="M62" s="152"/>
      <c r="N62" s="152"/>
      <c r="O62" s="153"/>
      <c r="P62" s="159"/>
    </row>
    <row r="63" spans="1:16" ht="18">
      <c r="A63" s="11" t="s">
        <v>76</v>
      </c>
      <c r="B63" s="11" t="s">
        <v>136</v>
      </c>
      <c r="C63" s="11"/>
      <c r="D63" s="11"/>
      <c r="E63" s="11"/>
      <c r="F63" s="11"/>
      <c r="G63" s="267"/>
      <c r="H63" s="268"/>
      <c r="I63" s="269"/>
      <c r="J63" s="68">
        <v>50</v>
      </c>
      <c r="K63" s="71"/>
      <c r="L63" s="155" t="s">
        <v>257</v>
      </c>
      <c r="M63" s="152"/>
      <c r="N63" s="152"/>
      <c r="O63" s="153"/>
      <c r="P63" s="158">
        <v>0.145</v>
      </c>
    </row>
    <row r="64" spans="1:16" ht="18">
      <c r="A64" s="11"/>
      <c r="B64" s="11" t="s">
        <v>137</v>
      </c>
      <c r="C64" s="11"/>
      <c r="D64" s="11"/>
      <c r="E64" s="11"/>
      <c r="F64" s="11"/>
      <c r="G64" s="270"/>
      <c r="H64" s="271"/>
      <c r="I64" s="272"/>
      <c r="J64" s="68"/>
      <c r="K64" s="71"/>
      <c r="L64" s="152"/>
      <c r="M64" s="152"/>
      <c r="N64" s="152"/>
      <c r="O64" s="153"/>
      <c r="P64" s="159"/>
    </row>
    <row r="65" spans="1:11" ht="18">
      <c r="A65" s="11"/>
      <c r="B65" s="11" t="s">
        <v>138</v>
      </c>
      <c r="C65" s="11"/>
      <c r="D65" s="11"/>
      <c r="E65" s="11"/>
      <c r="F65" s="11"/>
      <c r="G65" s="100"/>
      <c r="H65" s="100"/>
      <c r="I65" s="100"/>
      <c r="J65" s="68"/>
      <c r="K65" s="71"/>
    </row>
    <row r="66" spans="1:11" ht="18">
      <c r="A66" s="11"/>
      <c r="B66" s="11"/>
      <c r="C66" s="11"/>
      <c r="D66" s="11"/>
      <c r="E66" s="11"/>
      <c r="F66" s="11"/>
      <c r="G66" s="100"/>
      <c r="H66" s="100"/>
      <c r="I66" s="100"/>
      <c r="J66" s="68"/>
      <c r="K66" s="71"/>
    </row>
    <row r="67" spans="1:11" ht="18">
      <c r="A67" s="11" t="s">
        <v>76</v>
      </c>
      <c r="B67" s="11" t="s">
        <v>288</v>
      </c>
      <c r="C67" s="11"/>
      <c r="D67" s="11"/>
      <c r="E67" s="11"/>
      <c r="F67" s="11"/>
      <c r="G67" s="267"/>
      <c r="H67" s="268"/>
      <c r="I67" s="269"/>
      <c r="J67" s="68">
        <v>51</v>
      </c>
      <c r="K67" s="71"/>
    </row>
    <row r="68" spans="1:11" ht="18">
      <c r="A68" s="11"/>
      <c r="B68" s="11" t="s">
        <v>289</v>
      </c>
      <c r="C68" s="11"/>
      <c r="D68" s="11"/>
      <c r="E68" s="11"/>
      <c r="F68" s="11"/>
      <c r="G68" s="270"/>
      <c r="H68" s="271"/>
      <c r="I68" s="272"/>
      <c r="J68" s="68"/>
      <c r="K68" s="71"/>
    </row>
    <row r="69" spans="1:11" ht="18">
      <c r="A69" s="11"/>
      <c r="B69" s="11"/>
      <c r="C69" s="11"/>
      <c r="D69" s="11"/>
      <c r="E69" s="11"/>
      <c r="F69" s="11"/>
      <c r="G69" s="100"/>
      <c r="H69" s="100"/>
      <c r="I69" s="100"/>
      <c r="J69" s="68"/>
      <c r="K69" s="71"/>
    </row>
    <row r="70" spans="1:11" ht="18">
      <c r="A70" s="11" t="s">
        <v>76</v>
      </c>
      <c r="B70" s="28" t="s">
        <v>276</v>
      </c>
      <c r="C70" s="11"/>
      <c r="D70" s="11"/>
      <c r="E70" s="11"/>
      <c r="F70" s="11"/>
      <c r="G70" s="267"/>
      <c r="H70" s="268"/>
      <c r="I70" s="269"/>
      <c r="J70" s="68">
        <v>52</v>
      </c>
      <c r="K70" s="71"/>
    </row>
    <row r="71" spans="1:11" ht="18">
      <c r="A71" s="11"/>
      <c r="B71" s="11"/>
      <c r="C71" s="11"/>
      <c r="D71" s="11"/>
      <c r="E71" s="11"/>
      <c r="F71" s="11"/>
      <c r="G71" s="270"/>
      <c r="H71" s="271"/>
      <c r="I71" s="272"/>
      <c r="J71" s="68"/>
      <c r="K71" s="71"/>
    </row>
    <row r="72" spans="1:11" ht="18">
      <c r="A72" s="11"/>
      <c r="G72" s="100"/>
      <c r="H72" s="100"/>
      <c r="I72" s="100"/>
      <c r="J72" s="68"/>
      <c r="K72" s="71"/>
    </row>
    <row r="73" spans="1:11" ht="18">
      <c r="A73" s="11"/>
      <c r="B73" s="11"/>
      <c r="C73" s="11"/>
      <c r="D73" s="11"/>
      <c r="E73" s="11"/>
      <c r="F73" s="11"/>
      <c r="G73" s="100"/>
      <c r="H73" s="100"/>
      <c r="I73" s="100"/>
      <c r="J73" s="68"/>
      <c r="K73" s="71"/>
    </row>
    <row r="74" spans="1:11" ht="18">
      <c r="A74" s="11" t="s">
        <v>76</v>
      </c>
      <c r="B74" s="11" t="s">
        <v>141</v>
      </c>
      <c r="C74" s="11"/>
      <c r="D74" s="11"/>
      <c r="E74" s="11"/>
      <c r="F74" s="11"/>
      <c r="G74" s="267"/>
      <c r="H74" s="268"/>
      <c r="I74" s="269"/>
      <c r="J74" s="68">
        <v>53</v>
      </c>
      <c r="K74" s="71"/>
    </row>
    <row r="75" spans="1:11" ht="18">
      <c r="A75" s="11"/>
      <c r="B75" s="11" t="s">
        <v>142</v>
      </c>
      <c r="C75" s="11"/>
      <c r="D75" s="11"/>
      <c r="E75" s="11"/>
      <c r="F75" s="11"/>
      <c r="G75" s="270"/>
      <c r="H75" s="271"/>
      <c r="I75" s="272"/>
      <c r="J75" s="68"/>
      <c r="K75" s="71"/>
    </row>
    <row r="76" spans="1:11" ht="18.75" thickBot="1">
      <c r="A76" s="11"/>
      <c r="B76" s="11" t="s">
        <v>143</v>
      </c>
      <c r="C76" s="11"/>
      <c r="D76" s="11"/>
      <c r="E76" s="11"/>
      <c r="F76" s="11"/>
      <c r="G76" s="100"/>
      <c r="H76" s="100"/>
      <c r="I76" s="100"/>
      <c r="J76" s="68"/>
      <c r="K76" s="71"/>
    </row>
    <row r="77" spans="1:11" ht="18">
      <c r="A77" s="28" t="s">
        <v>139</v>
      </c>
      <c r="B77" s="11"/>
      <c r="C77" s="11"/>
      <c r="D77" s="11"/>
      <c r="E77" s="11"/>
      <c r="F77" s="11"/>
      <c r="G77" s="273" t="e">
        <f>SUM(Box_46,Box_47,Box_48,Box_49,Box_50,Box_51,Box_52,Box_53)</f>
        <v>#DIV/0!</v>
      </c>
      <c r="H77" s="274"/>
      <c r="I77" s="275"/>
      <c r="J77" s="56">
        <v>54</v>
      </c>
      <c r="K77" s="71"/>
    </row>
    <row r="78" spans="1:11" ht="18.75" thickBot="1">
      <c r="A78" s="28" t="s">
        <v>140</v>
      </c>
      <c r="B78" s="11"/>
      <c r="C78" s="11"/>
      <c r="D78" s="11"/>
      <c r="E78" s="11"/>
      <c r="F78" s="11"/>
      <c r="G78" s="276"/>
      <c r="H78" s="277"/>
      <c r="I78" s="278"/>
      <c r="J78" s="11"/>
      <c r="K78" s="71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1"/>
    </row>
    <row r="80" spans="1:15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09" t="s">
        <v>161</v>
      </c>
    </row>
  </sheetData>
  <sheetProtection/>
  <mergeCells count="24">
    <mergeCell ref="F36:G37"/>
    <mergeCell ref="F33:G33"/>
    <mergeCell ref="K32:M33"/>
    <mergeCell ref="K36:M37"/>
    <mergeCell ref="O36:O37"/>
    <mergeCell ref="O27:O28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 (V1)&amp;CPage 4&amp;R&amp;"Verdana,Regular"&amp;5&amp;D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2" zoomScaleNormal="72" workbookViewId="0" topLeftCell="A34">
      <selection activeCell="J26" sqref="J26"/>
    </sheetView>
  </sheetViews>
  <sheetFormatPr defaultColWidth="9.140625" defaultRowHeight="12.75"/>
  <cols>
    <col min="1" max="1" width="9.28125" style="0" bestFit="1" customWidth="1"/>
    <col min="3" max="3" width="20.7109375" style="0" customWidth="1"/>
    <col min="4" max="4" width="16.140625" style="0" customWidth="1"/>
    <col min="5" max="5" width="9.421875" style="0" customWidth="1"/>
    <col min="6" max="6" width="3.8515625" style="0" customWidth="1"/>
    <col min="7" max="7" width="21.00390625" style="0" customWidth="1"/>
    <col min="8" max="8" width="6.28125" style="0" customWidth="1"/>
    <col min="9" max="9" width="20.8515625" style="0" customWidth="1"/>
    <col min="10" max="10" width="9.003906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221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152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313" t="s">
        <v>200</v>
      </c>
      <c r="G4" s="313"/>
      <c r="I4" s="313" t="s">
        <v>89</v>
      </c>
      <c r="J4" s="314"/>
      <c r="M4" s="7"/>
      <c r="O4" s="13" t="s">
        <v>13</v>
      </c>
    </row>
    <row r="5" spans="1:15" ht="18">
      <c r="A5" s="23"/>
      <c r="B5" s="10"/>
      <c r="C5" s="7"/>
      <c r="D5" s="7"/>
      <c r="E5" s="7"/>
      <c r="F5" s="313">
        <v>36</v>
      </c>
      <c r="G5" s="314"/>
      <c r="H5" s="7"/>
      <c r="I5" s="313" t="s">
        <v>103</v>
      </c>
      <c r="J5" s="314"/>
      <c r="M5" s="7"/>
      <c r="N5" s="27"/>
      <c r="O5" s="13"/>
    </row>
    <row r="6" spans="1:15" ht="18">
      <c r="A6" s="23"/>
      <c r="B6" s="10"/>
      <c r="C6" s="7"/>
      <c r="D6" s="7"/>
      <c r="E6" s="7"/>
      <c r="F6" s="313" t="s">
        <v>108</v>
      </c>
      <c r="G6" s="320"/>
      <c r="I6" s="313" t="s">
        <v>116</v>
      </c>
      <c r="J6" s="314"/>
      <c r="M6" s="7"/>
      <c r="N6" s="27" t="s">
        <v>64</v>
      </c>
      <c r="O6" s="13"/>
    </row>
    <row r="7" spans="2:15" ht="18">
      <c r="B7" s="10"/>
      <c r="C7" s="7"/>
      <c r="D7" s="7"/>
      <c r="E7" s="7"/>
      <c r="F7" s="313" t="s">
        <v>201</v>
      </c>
      <c r="G7" s="320"/>
      <c r="H7" s="51"/>
      <c r="I7" s="313" t="s">
        <v>319</v>
      </c>
      <c r="J7" s="314"/>
      <c r="M7" s="7"/>
      <c r="N7" s="27" t="s">
        <v>65</v>
      </c>
      <c r="O7" s="13"/>
    </row>
    <row r="8" spans="1:15" ht="18">
      <c r="A8" s="23"/>
      <c r="B8" s="10"/>
      <c r="C8" s="7"/>
      <c r="E8" s="26"/>
      <c r="F8" s="313" t="s">
        <v>202</v>
      </c>
      <c r="G8" s="320"/>
      <c r="H8" s="7"/>
      <c r="I8" s="313" t="s">
        <v>67</v>
      </c>
      <c r="J8" s="314"/>
      <c r="M8" s="7"/>
      <c r="N8" s="27" t="s">
        <v>70</v>
      </c>
      <c r="O8" s="13"/>
    </row>
    <row r="9" spans="1:15" ht="18">
      <c r="A9" s="23"/>
      <c r="B9" s="10"/>
      <c r="C9" s="7"/>
      <c r="D9" s="26" t="s">
        <v>66</v>
      </c>
      <c r="E9" s="26"/>
      <c r="F9" s="313" t="s">
        <v>110</v>
      </c>
      <c r="G9" s="320"/>
      <c r="H9" s="7"/>
      <c r="I9" s="313" t="s">
        <v>68</v>
      </c>
      <c r="J9" s="314"/>
      <c r="M9" s="7"/>
      <c r="N9" s="27" t="s">
        <v>90</v>
      </c>
      <c r="O9" s="13"/>
    </row>
    <row r="10" spans="1:15" ht="18">
      <c r="A10" s="7"/>
      <c r="B10" s="7"/>
      <c r="C10" s="7"/>
      <c r="D10" s="7"/>
      <c r="E10" s="7"/>
      <c r="F10" s="105"/>
      <c r="G10" s="26"/>
      <c r="H10" s="7"/>
      <c r="I10" s="7"/>
      <c r="J10" s="7"/>
      <c r="M10" s="7"/>
      <c r="N10" s="8"/>
      <c r="O10" s="9"/>
    </row>
    <row r="11" spans="1:15" ht="18">
      <c r="A11" s="7" t="s">
        <v>69</v>
      </c>
      <c r="B11" s="7"/>
      <c r="C11" s="7"/>
      <c r="D11" s="326" t="e">
        <f>IF(Box_54&gt;=111377,14.5%,IF(Box_54&gt;=70631,13.5%,IF(Box_54&gt;=47846,12.5%,IF(Box_54&gt;=26824,9.3%,IF(Box_54&gt;=21478,7.1%,IF(Box_54&gt;=15432,5.6%,IF(Box_54&gt;0,5%,0)))))))</f>
        <v>#DIV/0!</v>
      </c>
      <c r="E11" s="65">
        <v>55</v>
      </c>
      <c r="F11" s="316" t="e">
        <f>ROUND(Box_36*Box_55,2)</f>
        <v>#DIV/0!</v>
      </c>
      <c r="G11" s="317"/>
      <c r="H11" s="88">
        <v>59</v>
      </c>
      <c r="I11" s="267"/>
      <c r="J11" s="310"/>
      <c r="K11" s="88">
        <v>63</v>
      </c>
      <c r="M11" s="84" t="s">
        <v>24</v>
      </c>
      <c r="N11" s="308" t="e">
        <f>Box_59-Box_63</f>
        <v>#DIV/0!</v>
      </c>
      <c r="O11" s="9">
        <v>67</v>
      </c>
    </row>
    <row r="12" spans="1:15" ht="18">
      <c r="A12" s="7" t="s">
        <v>125</v>
      </c>
      <c r="B12" s="7"/>
      <c r="C12" s="7"/>
      <c r="D12" s="327"/>
      <c r="E12" s="65"/>
      <c r="F12" s="318"/>
      <c r="G12" s="319"/>
      <c r="H12" s="88"/>
      <c r="I12" s="311"/>
      <c r="J12" s="312"/>
      <c r="K12" s="88"/>
      <c r="M12" s="84"/>
      <c r="N12" s="309"/>
      <c r="O12" s="9"/>
    </row>
    <row r="13" spans="1:15" ht="18">
      <c r="A13" s="7"/>
      <c r="B13" s="7"/>
      <c r="C13" s="7"/>
      <c r="D13" s="39"/>
      <c r="E13" s="65"/>
      <c r="F13" s="102"/>
      <c r="G13" s="100"/>
      <c r="H13" s="88"/>
      <c r="I13" s="101"/>
      <c r="J13" s="102"/>
      <c r="K13" s="88"/>
      <c r="M13" s="85"/>
      <c r="N13" s="104"/>
      <c r="O13" s="9"/>
    </row>
    <row r="14" spans="1:15" ht="18">
      <c r="A14" s="7" t="s">
        <v>275</v>
      </c>
      <c r="B14" s="7"/>
      <c r="C14" s="7"/>
      <c r="D14" s="328">
        <v>0</v>
      </c>
      <c r="E14" s="66">
        <v>56</v>
      </c>
      <c r="F14" s="331" t="e">
        <f>ROUND(Box_36*Box_56,2)</f>
        <v>#DIV/0!</v>
      </c>
      <c r="G14" s="287"/>
      <c r="H14" s="89">
        <v>60</v>
      </c>
      <c r="I14" s="267"/>
      <c r="J14" s="310"/>
      <c r="K14" s="89">
        <v>64</v>
      </c>
      <c r="M14" s="84" t="s">
        <v>24</v>
      </c>
      <c r="N14" s="308" t="e">
        <f>Box_60-Box_64</f>
        <v>#DIV/0!</v>
      </c>
      <c r="O14" s="9">
        <v>68</v>
      </c>
    </row>
    <row r="15" spans="1:15" ht="18">
      <c r="A15" s="7" t="s">
        <v>125</v>
      </c>
      <c r="B15" s="7"/>
      <c r="C15" s="7"/>
      <c r="D15" s="329"/>
      <c r="E15" s="66"/>
      <c r="F15" s="288"/>
      <c r="G15" s="290"/>
      <c r="H15" s="89"/>
      <c r="I15" s="311"/>
      <c r="J15" s="312"/>
      <c r="K15" s="89"/>
      <c r="M15" s="85"/>
      <c r="N15" s="309"/>
      <c r="O15" s="9"/>
    </row>
    <row r="16" spans="1:15" ht="18">
      <c r="A16" s="7"/>
      <c r="B16" s="7"/>
      <c r="C16" s="7"/>
      <c r="D16" s="16"/>
      <c r="E16" s="66"/>
      <c r="F16" s="102"/>
      <c r="G16" s="100"/>
      <c r="H16" s="89"/>
      <c r="I16" s="101"/>
      <c r="J16" s="102"/>
      <c r="K16" s="89"/>
      <c r="M16" s="85"/>
      <c r="N16" s="104"/>
      <c r="O16" s="9"/>
    </row>
    <row r="17" spans="1:15" ht="18">
      <c r="A17" s="7" t="s">
        <v>132</v>
      </c>
      <c r="B17" s="7"/>
      <c r="C17" s="7"/>
      <c r="D17" s="167">
        <v>0</v>
      </c>
      <c r="E17" s="66">
        <v>57</v>
      </c>
      <c r="F17" s="316" t="e">
        <f>ROUND(SUM(Box_57b,Box_57a,Box_57*Box_36),2)</f>
        <v>#DIV/0!</v>
      </c>
      <c r="G17" s="317"/>
      <c r="H17" s="89">
        <v>61</v>
      </c>
      <c r="I17" s="267"/>
      <c r="J17" s="310"/>
      <c r="K17" s="89">
        <v>65</v>
      </c>
      <c r="M17" s="84" t="s">
        <v>24</v>
      </c>
      <c r="N17" s="308" t="e">
        <f>Box_61-Box_65</f>
        <v>#DIV/0!</v>
      </c>
      <c r="O17" s="9">
        <v>69</v>
      </c>
    </row>
    <row r="18" spans="1:15" ht="18">
      <c r="A18" s="7" t="s">
        <v>133</v>
      </c>
      <c r="B18" s="7"/>
      <c r="C18" s="7"/>
      <c r="D18" s="168">
        <v>0</v>
      </c>
      <c r="E18" s="65" t="s">
        <v>164</v>
      </c>
      <c r="F18" s="318"/>
      <c r="G18" s="319"/>
      <c r="H18" s="88"/>
      <c r="I18" s="311"/>
      <c r="J18" s="312"/>
      <c r="K18" s="88"/>
      <c r="M18" s="85"/>
      <c r="N18" s="309"/>
      <c r="O18" s="9"/>
    </row>
    <row r="19" spans="1:15" ht="18">
      <c r="A19" s="7" t="s">
        <v>134</v>
      </c>
      <c r="B19" s="7"/>
      <c r="C19" s="7"/>
      <c r="D19" s="168">
        <v>0</v>
      </c>
      <c r="E19" s="65" t="s">
        <v>165</v>
      </c>
      <c r="F19" s="102"/>
      <c r="G19" s="100"/>
      <c r="H19" s="88"/>
      <c r="I19" s="101"/>
      <c r="J19" s="102"/>
      <c r="K19" s="88"/>
      <c r="M19" s="85"/>
      <c r="N19" s="104"/>
      <c r="O19" s="9"/>
    </row>
    <row r="20" spans="1:15" ht="18">
      <c r="A20" s="7"/>
      <c r="B20" s="7"/>
      <c r="C20" s="7"/>
      <c r="D20" s="11"/>
      <c r="E20" s="65"/>
      <c r="F20" s="102"/>
      <c r="G20" s="100"/>
      <c r="H20" s="88"/>
      <c r="I20" s="101"/>
      <c r="J20" s="102"/>
      <c r="K20" s="88"/>
      <c r="M20" s="85"/>
      <c r="N20" s="104"/>
      <c r="O20" s="9"/>
    </row>
    <row r="21" spans="1:15" ht="18">
      <c r="A21" s="7" t="s">
        <v>72</v>
      </c>
      <c r="B21" s="7"/>
      <c r="C21" s="7"/>
      <c r="D21" s="330">
        <v>0.225</v>
      </c>
      <c r="E21" s="65">
        <v>58</v>
      </c>
      <c r="F21" s="316" t="e">
        <f>ROUND(Box_36*Box_58,2)</f>
        <v>#DIV/0!</v>
      </c>
      <c r="G21" s="317"/>
      <c r="H21" s="88">
        <v>62</v>
      </c>
      <c r="I21" s="315"/>
      <c r="J21" s="310"/>
      <c r="K21" s="88">
        <v>66</v>
      </c>
      <c r="M21" s="84" t="s">
        <v>24</v>
      </c>
      <c r="N21" s="308" t="e">
        <f>Box_62-Box_66</f>
        <v>#DIV/0!</v>
      </c>
      <c r="O21" s="9">
        <v>70</v>
      </c>
    </row>
    <row r="22" spans="1:15" ht="18">
      <c r="A22" s="7" t="s">
        <v>70</v>
      </c>
      <c r="B22" s="7"/>
      <c r="C22" s="7"/>
      <c r="D22" s="327"/>
      <c r="E22" s="7"/>
      <c r="F22" s="318"/>
      <c r="G22" s="319"/>
      <c r="H22" s="90"/>
      <c r="I22" s="311"/>
      <c r="J22" s="312"/>
      <c r="K22" s="90"/>
      <c r="M22" s="84"/>
      <c r="N22" s="309"/>
      <c r="O22" s="9"/>
    </row>
    <row r="23" spans="1:15" ht="18">
      <c r="A23" s="7"/>
      <c r="B23" s="7"/>
      <c r="C23" s="7"/>
      <c r="D23" s="7"/>
      <c r="E23" s="7"/>
      <c r="F23" s="87"/>
      <c r="G23" s="87"/>
      <c r="H23" s="85"/>
      <c r="I23" s="85"/>
      <c r="J23" s="85"/>
      <c r="K23" s="85"/>
      <c r="L23" s="86"/>
      <c r="M23" s="84"/>
      <c r="N23" s="104"/>
      <c r="O23" s="9"/>
    </row>
    <row r="24" spans="1:15" ht="18">
      <c r="A24" s="7" t="s">
        <v>95</v>
      </c>
      <c r="B24" s="7"/>
      <c r="C24" s="7"/>
      <c r="D24" s="7"/>
      <c r="E24" s="7"/>
      <c r="F24" s="87"/>
      <c r="G24" s="87"/>
      <c r="H24" s="85"/>
      <c r="I24" s="87"/>
      <c r="J24" s="85"/>
      <c r="K24" s="85"/>
      <c r="L24" s="86"/>
      <c r="M24" s="84"/>
      <c r="N24" s="308" t="e">
        <f>Box_67+Box_68+Box_69+Box_70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7"/>
      <c r="G25" s="87"/>
      <c r="H25" s="85"/>
      <c r="I25" s="85"/>
      <c r="J25" s="85"/>
      <c r="K25" s="85"/>
      <c r="L25" s="86"/>
      <c r="M25" s="84"/>
      <c r="N25" s="309"/>
      <c r="O25" s="9"/>
    </row>
    <row r="26" spans="1:15" ht="18">
      <c r="A26" s="7"/>
      <c r="B26" s="7"/>
      <c r="C26" s="7"/>
      <c r="D26" s="7"/>
      <c r="E26" s="7"/>
      <c r="F26" s="38"/>
      <c r="G26" s="38"/>
      <c r="H26" s="30"/>
      <c r="I26" s="30"/>
      <c r="J26" s="30"/>
      <c r="K26" s="14"/>
      <c r="L26" s="39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282</v>
      </c>
      <c r="B28" s="71"/>
      <c r="C28" s="71"/>
      <c r="D28" s="71"/>
      <c r="E28" s="71"/>
      <c r="F28" s="71"/>
      <c r="G28" s="71"/>
      <c r="H28" s="71"/>
      <c r="I28" s="97"/>
      <c r="J28" s="97"/>
      <c r="K28" s="71"/>
      <c r="L28" s="71"/>
      <c r="M28" s="71"/>
      <c r="N28" s="71"/>
      <c r="O28" s="71"/>
      <c r="P28" s="71"/>
    </row>
    <row r="29" spans="1:16" ht="18">
      <c r="A29" s="23"/>
      <c r="B29" s="10"/>
      <c r="C29" s="7"/>
      <c r="D29" s="7"/>
      <c r="E29" s="7"/>
      <c r="F29" s="313" t="s">
        <v>200</v>
      </c>
      <c r="G29" s="313"/>
      <c r="I29" s="313" t="s">
        <v>89</v>
      </c>
      <c r="J29" s="313"/>
      <c r="K29" s="26"/>
      <c r="L29" s="71"/>
      <c r="M29" s="71"/>
      <c r="N29" s="71"/>
      <c r="O29" s="71"/>
      <c r="P29" s="71"/>
    </row>
    <row r="30" spans="1:16" ht="18">
      <c r="A30" s="23"/>
      <c r="B30" s="10"/>
      <c r="C30" s="7"/>
      <c r="D30" s="7"/>
      <c r="E30" s="7"/>
      <c r="F30" s="313" t="s">
        <v>298</v>
      </c>
      <c r="G30" s="314"/>
      <c r="H30" s="7"/>
      <c r="I30" s="313" t="s">
        <v>104</v>
      </c>
      <c r="J30" s="313"/>
      <c r="K30" s="96"/>
      <c r="L30" s="71"/>
      <c r="M30" s="71"/>
      <c r="N30" s="71"/>
      <c r="O30" s="71"/>
      <c r="P30" s="71"/>
    </row>
    <row r="31" spans="1:16" ht="18">
      <c r="A31" s="23"/>
      <c r="B31" s="10"/>
      <c r="C31" s="7"/>
      <c r="D31" s="7"/>
      <c r="E31" s="7"/>
      <c r="F31" s="313" t="s">
        <v>108</v>
      </c>
      <c r="G31" s="320"/>
      <c r="I31" s="313" t="s">
        <v>117</v>
      </c>
      <c r="J31" s="314"/>
      <c r="K31" s="96"/>
      <c r="L31" s="71"/>
      <c r="M31" s="7"/>
      <c r="N31" s="27" t="s">
        <v>64</v>
      </c>
      <c r="O31" s="13"/>
      <c r="P31" s="71"/>
    </row>
    <row r="32" spans="2:16" ht="18">
      <c r="B32" s="10"/>
      <c r="C32" s="7"/>
      <c r="D32" s="7"/>
      <c r="E32" s="7"/>
      <c r="F32" s="313" t="s">
        <v>109</v>
      </c>
      <c r="G32" s="320"/>
      <c r="H32" s="51"/>
      <c r="I32" s="313" t="s">
        <v>319</v>
      </c>
      <c r="J32" s="313"/>
      <c r="K32" s="26"/>
      <c r="L32" s="71"/>
      <c r="M32" s="7"/>
      <c r="N32" s="27" t="s">
        <v>65</v>
      </c>
      <c r="O32" s="13"/>
      <c r="P32" s="71"/>
    </row>
    <row r="33" spans="1:16" ht="18">
      <c r="A33" s="23"/>
      <c r="B33" s="10"/>
      <c r="C33" s="7"/>
      <c r="E33" s="26"/>
      <c r="F33" s="313" t="s">
        <v>299</v>
      </c>
      <c r="G33" s="320"/>
      <c r="H33" s="7"/>
      <c r="I33" s="313" t="s">
        <v>67</v>
      </c>
      <c r="J33" s="313"/>
      <c r="K33" s="26"/>
      <c r="L33" s="71"/>
      <c r="M33" s="7"/>
      <c r="N33" s="27" t="s">
        <v>70</v>
      </c>
      <c r="O33" s="13"/>
      <c r="P33" s="71"/>
    </row>
    <row r="34" spans="1:16" ht="18">
      <c r="A34" s="23"/>
      <c r="B34" s="10"/>
      <c r="C34" s="7"/>
      <c r="D34" s="26" t="s">
        <v>66</v>
      </c>
      <c r="E34" s="26"/>
      <c r="F34" s="313" t="s">
        <v>110</v>
      </c>
      <c r="G34" s="320"/>
      <c r="H34" s="7"/>
      <c r="I34" s="313" t="s">
        <v>304</v>
      </c>
      <c r="J34" s="313"/>
      <c r="K34" s="26"/>
      <c r="L34" s="71"/>
      <c r="M34" s="7"/>
      <c r="N34" s="27" t="s">
        <v>90</v>
      </c>
      <c r="O34" s="13"/>
      <c r="P34" s="71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1"/>
      <c r="M35" s="7"/>
      <c r="N35" s="8"/>
      <c r="O35" s="9"/>
      <c r="P35" s="71"/>
    </row>
    <row r="36" spans="1:16" ht="18">
      <c r="A36" s="7" t="s">
        <v>69</v>
      </c>
      <c r="B36" s="7"/>
      <c r="C36" s="7"/>
      <c r="D36" s="326" t="e">
        <f>Box_55</f>
        <v>#DIV/0!</v>
      </c>
      <c r="E36" s="65">
        <v>72</v>
      </c>
      <c r="F36" s="316" t="e">
        <f>SUM(Box_47,Box_48,Box_49,Box_50,Box_51,Box_53)*Box_72</f>
        <v>#DIV/0!</v>
      </c>
      <c r="G36" s="317"/>
      <c r="H36" s="88">
        <v>76</v>
      </c>
      <c r="I36" s="285"/>
      <c r="J36" s="321"/>
      <c r="K36" s="91">
        <v>80</v>
      </c>
      <c r="L36" s="71"/>
      <c r="M36" s="84" t="s">
        <v>24</v>
      </c>
      <c r="N36" s="308" t="e">
        <f>Box_76-Box_80</f>
        <v>#DIV/0!</v>
      </c>
      <c r="O36" s="9">
        <v>84</v>
      </c>
      <c r="P36" s="71"/>
    </row>
    <row r="37" spans="1:16" ht="18">
      <c r="A37" s="7" t="s">
        <v>125</v>
      </c>
      <c r="B37" s="7"/>
      <c r="C37" s="7"/>
      <c r="D37" s="334"/>
      <c r="E37" s="65"/>
      <c r="F37" s="318"/>
      <c r="G37" s="319"/>
      <c r="H37" s="88"/>
      <c r="I37" s="288"/>
      <c r="J37" s="290"/>
      <c r="K37" s="82"/>
      <c r="L37" s="71"/>
      <c r="M37" s="84"/>
      <c r="N37" s="309"/>
      <c r="O37" s="9"/>
      <c r="P37" s="71"/>
    </row>
    <row r="38" spans="1:16" ht="18">
      <c r="A38" s="7"/>
      <c r="B38" s="7"/>
      <c r="C38" s="7"/>
      <c r="D38" s="39"/>
      <c r="E38" s="65"/>
      <c r="F38" s="102"/>
      <c r="G38" s="100"/>
      <c r="H38" s="88"/>
      <c r="I38" s="165"/>
      <c r="J38" s="165"/>
      <c r="K38" s="82"/>
      <c r="L38" s="71"/>
      <c r="M38" s="85"/>
      <c r="N38" s="104"/>
      <c r="O38" s="9"/>
      <c r="P38" s="71"/>
    </row>
    <row r="39" spans="1:16" ht="18">
      <c r="A39" s="7" t="s">
        <v>275</v>
      </c>
      <c r="B39" s="7"/>
      <c r="C39" s="7"/>
      <c r="D39" s="332">
        <f>Box_56</f>
        <v>0</v>
      </c>
      <c r="E39" s="66">
        <v>73</v>
      </c>
      <c r="F39" s="331">
        <f>SUM(Box_47,Box_48,Box_49,Box_50,Box_51,Box_53)*Box_73</f>
        <v>0</v>
      </c>
      <c r="G39" s="287"/>
      <c r="H39" s="89">
        <v>77</v>
      </c>
      <c r="I39" s="285"/>
      <c r="J39" s="321"/>
      <c r="K39" s="91">
        <v>81</v>
      </c>
      <c r="L39" s="71"/>
      <c r="M39" s="84" t="s">
        <v>24</v>
      </c>
      <c r="N39" s="308">
        <f>Box_77-Box_81</f>
        <v>0</v>
      </c>
      <c r="O39" s="9">
        <v>85</v>
      </c>
      <c r="P39" s="71"/>
    </row>
    <row r="40" spans="1:16" ht="18">
      <c r="A40" s="7" t="s">
        <v>125</v>
      </c>
      <c r="B40" s="7"/>
      <c r="C40" s="7"/>
      <c r="D40" s="333"/>
      <c r="E40" s="66"/>
      <c r="F40" s="288"/>
      <c r="G40" s="290"/>
      <c r="H40" s="89"/>
      <c r="I40" s="288"/>
      <c r="J40" s="290"/>
      <c r="K40" s="91"/>
      <c r="L40" s="71"/>
      <c r="M40" s="85"/>
      <c r="N40" s="309"/>
      <c r="O40" s="9"/>
      <c r="P40" s="71"/>
    </row>
    <row r="41" spans="1:16" ht="18">
      <c r="A41" s="7"/>
      <c r="B41" s="7"/>
      <c r="C41" s="7"/>
      <c r="D41" s="16"/>
      <c r="E41" s="66"/>
      <c r="F41" s="102"/>
      <c r="G41" s="100"/>
      <c r="H41" s="89"/>
      <c r="I41" s="165"/>
      <c r="J41" s="165"/>
      <c r="K41" s="91"/>
      <c r="L41" s="71"/>
      <c r="M41" s="85"/>
      <c r="N41" s="104"/>
      <c r="O41" s="9"/>
      <c r="P41" s="71"/>
    </row>
    <row r="42" spans="1:16" ht="18">
      <c r="A42" s="7" t="s">
        <v>132</v>
      </c>
      <c r="B42" s="7"/>
      <c r="C42" s="7"/>
      <c r="D42" s="167">
        <v>0</v>
      </c>
      <c r="E42" s="66">
        <v>74</v>
      </c>
      <c r="F42" s="316">
        <f>SUM(Box_47,Box_48,Box_49,Box_50,Box_51,Box_53)*Box_74</f>
        <v>0</v>
      </c>
      <c r="G42" s="317"/>
      <c r="H42" s="89">
        <v>78</v>
      </c>
      <c r="I42" s="285">
        <v>0</v>
      </c>
      <c r="J42" s="321"/>
      <c r="K42" s="91">
        <v>82</v>
      </c>
      <c r="L42" s="71"/>
      <c r="M42" s="84" t="s">
        <v>24</v>
      </c>
      <c r="N42" s="308">
        <f>Box_78-Box_82</f>
        <v>0</v>
      </c>
      <c r="O42" s="9">
        <v>86</v>
      </c>
      <c r="P42" s="71"/>
    </row>
    <row r="43" spans="1:16" ht="18">
      <c r="A43" s="7" t="s">
        <v>133</v>
      </c>
      <c r="B43" s="7"/>
      <c r="C43" s="7"/>
      <c r="D43" s="168">
        <v>0</v>
      </c>
      <c r="E43" s="65" t="s">
        <v>166</v>
      </c>
      <c r="F43" s="318"/>
      <c r="G43" s="319"/>
      <c r="H43" s="88"/>
      <c r="I43" s="288"/>
      <c r="J43" s="290"/>
      <c r="K43" s="91"/>
      <c r="L43" s="71"/>
      <c r="M43" s="85"/>
      <c r="N43" s="309"/>
      <c r="O43" s="9"/>
      <c r="P43" s="71"/>
    </row>
    <row r="44" spans="1:16" ht="18">
      <c r="A44" s="7" t="s">
        <v>134</v>
      </c>
      <c r="B44" s="7"/>
      <c r="C44" s="7"/>
      <c r="D44" s="168">
        <v>0</v>
      </c>
      <c r="E44" s="65" t="s">
        <v>167</v>
      </c>
      <c r="F44" s="102"/>
      <c r="G44" s="100"/>
      <c r="H44" s="88"/>
      <c r="I44" s="165"/>
      <c r="J44" s="165"/>
      <c r="K44" s="91"/>
      <c r="L44" s="71"/>
      <c r="M44" s="85"/>
      <c r="N44" s="104"/>
      <c r="O44" s="9"/>
      <c r="P44" s="71"/>
    </row>
    <row r="45" spans="1:16" ht="18">
      <c r="A45" s="7"/>
      <c r="B45" s="7"/>
      <c r="C45" s="7"/>
      <c r="D45" s="11"/>
      <c r="E45" s="65"/>
      <c r="F45" s="102"/>
      <c r="G45" s="100"/>
      <c r="H45" s="88"/>
      <c r="I45" s="165"/>
      <c r="J45" s="165"/>
      <c r="K45" s="91"/>
      <c r="L45" s="71"/>
      <c r="M45" s="85"/>
      <c r="N45" s="104"/>
      <c r="O45" s="9"/>
      <c r="P45" s="71"/>
    </row>
    <row r="46" spans="1:16" ht="18">
      <c r="A46" s="7" t="s">
        <v>72</v>
      </c>
      <c r="B46" s="7"/>
      <c r="C46" s="7"/>
      <c r="D46" s="330">
        <v>0.225</v>
      </c>
      <c r="E46" s="65">
        <v>75</v>
      </c>
      <c r="F46" s="316">
        <f>SUM(Box_47,Box_48,Box_49,Box_50,Box_51,Box_53)*Box_75</f>
        <v>0</v>
      </c>
      <c r="G46" s="317"/>
      <c r="H46" s="88">
        <v>79</v>
      </c>
      <c r="I46" s="322"/>
      <c r="J46" s="323"/>
      <c r="K46" s="91">
        <v>83</v>
      </c>
      <c r="L46" s="71"/>
      <c r="M46" s="84" t="s">
        <v>24</v>
      </c>
      <c r="N46" s="308">
        <f>Box_79</f>
        <v>0</v>
      </c>
      <c r="O46" s="9">
        <v>87</v>
      </c>
      <c r="P46" s="71"/>
    </row>
    <row r="47" spans="1:16" ht="18">
      <c r="A47" s="7" t="s">
        <v>70</v>
      </c>
      <c r="B47" s="7"/>
      <c r="C47" s="7"/>
      <c r="D47" s="327"/>
      <c r="E47" s="7"/>
      <c r="F47" s="318"/>
      <c r="G47" s="319"/>
      <c r="H47" s="90"/>
      <c r="I47" s="324"/>
      <c r="J47" s="325"/>
      <c r="K47" s="83"/>
      <c r="L47" s="71"/>
      <c r="M47" s="84"/>
      <c r="N47" s="309"/>
      <c r="O47" s="9"/>
      <c r="P47" s="71"/>
    </row>
    <row r="48" spans="1:16" ht="18">
      <c r="A48" s="7"/>
      <c r="B48" s="7"/>
      <c r="C48" s="7"/>
      <c r="D48" s="7"/>
      <c r="E48" s="7"/>
      <c r="F48" s="87"/>
      <c r="G48" s="87"/>
      <c r="H48" s="85"/>
      <c r="I48" s="71"/>
      <c r="J48" s="71"/>
      <c r="K48" s="71"/>
      <c r="L48" s="71"/>
      <c r="M48" s="84"/>
      <c r="N48" s="104"/>
      <c r="O48" s="9"/>
      <c r="P48" s="71"/>
    </row>
    <row r="49" spans="1:16" ht="18">
      <c r="A49" s="7" t="s">
        <v>95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84"/>
      <c r="N49" s="308" t="e">
        <f>Box_84+Box_85+Box_86</f>
        <v>#DIV/0!</v>
      </c>
      <c r="O49" s="9">
        <v>88</v>
      </c>
      <c r="P49" s="71"/>
    </row>
    <row r="50" spans="1:16" ht="18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84"/>
      <c r="N50" s="309"/>
      <c r="O50" s="9"/>
      <c r="P50" s="71"/>
    </row>
    <row r="51" spans="1:16" ht="18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84"/>
      <c r="N51" s="112"/>
      <c r="O51" s="9"/>
      <c r="P51" s="71"/>
    </row>
    <row r="52" spans="1:16" ht="18">
      <c r="A52" s="11" t="s">
        <v>297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84"/>
      <c r="N52" s="112"/>
      <c r="O52" s="9"/>
      <c r="P52" s="71"/>
    </row>
    <row r="53" spans="1:16" ht="18">
      <c r="A53" s="108" t="s">
        <v>170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84"/>
      <c r="N53" s="112"/>
      <c r="O53" s="9"/>
      <c r="P53" s="71"/>
    </row>
    <row r="54" spans="1:16" ht="18">
      <c r="A54" s="11" t="s">
        <v>203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84"/>
      <c r="N54" s="112"/>
      <c r="O54" s="9"/>
      <c r="P54" s="71"/>
    </row>
    <row r="55" spans="1:16" ht="18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84"/>
      <c r="N55" s="112"/>
      <c r="O55" s="9"/>
      <c r="P55" s="71"/>
    </row>
    <row r="56" spans="1:16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ht="18">
      <c r="A57" s="110" t="s">
        <v>151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3">
        <v>89</v>
      </c>
      <c r="P57" s="71"/>
    </row>
    <row r="58" spans="1:16" ht="12.7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98"/>
      <c r="O58" s="71"/>
      <c r="P58" s="71"/>
    </row>
    <row r="59" spans="1:16" ht="18">
      <c r="A59" s="111" t="s">
        <v>222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98"/>
      <c r="O59" s="71"/>
      <c r="P59" s="71"/>
    </row>
    <row r="60" spans="1:16" ht="18">
      <c r="A60" s="111" t="s">
        <v>223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98"/>
      <c r="O60" s="71"/>
      <c r="P60" s="71"/>
    </row>
    <row r="61" spans="1:16" ht="12.7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98"/>
      <c r="O61" s="71"/>
      <c r="P61" s="71"/>
    </row>
    <row r="62" spans="1:16" ht="18">
      <c r="A62" s="111" t="s">
        <v>150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98"/>
      <c r="O62" s="71"/>
      <c r="P62" s="71"/>
    </row>
    <row r="63" spans="1:16" ht="18">
      <c r="A63" s="111" t="s">
        <v>157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98"/>
      <c r="O63" s="71"/>
      <c r="P63" s="71"/>
    </row>
    <row r="64" spans="1:16" ht="12.75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98"/>
      <c r="O64" s="71"/>
      <c r="P64" s="71"/>
    </row>
    <row r="65" spans="1:16" ht="12.75">
      <c r="A65" s="303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5"/>
      <c r="O65" s="71"/>
      <c r="P65" s="71"/>
    </row>
    <row r="66" spans="1:16" ht="12.75">
      <c r="A66" s="306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5"/>
      <c r="O66" s="71"/>
      <c r="P66" s="71"/>
    </row>
    <row r="67" spans="1:16" ht="12.75">
      <c r="A67" s="306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5"/>
      <c r="O67" s="71"/>
      <c r="P67" s="71"/>
    </row>
    <row r="68" spans="1:16" ht="12.75">
      <c r="A68" s="306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5"/>
      <c r="O68" s="71"/>
      <c r="P68" s="71"/>
    </row>
    <row r="69" spans="1:16" ht="12.75">
      <c r="A69" s="306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5"/>
      <c r="O69" s="71"/>
      <c r="P69" s="71"/>
    </row>
    <row r="70" spans="1:16" ht="12.75">
      <c r="A70" s="306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5"/>
      <c r="O70" s="71"/>
      <c r="P70" s="71"/>
    </row>
    <row r="71" spans="1:16" ht="12.75">
      <c r="A71" s="306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5"/>
      <c r="O71" s="71"/>
      <c r="P71" s="71"/>
    </row>
    <row r="72" spans="1:16" ht="12.75">
      <c r="A72" s="306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5"/>
      <c r="O72" s="71"/>
      <c r="P72" s="71"/>
    </row>
    <row r="73" spans="1:16" ht="12.75">
      <c r="A73" s="306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5"/>
      <c r="O73" s="71"/>
      <c r="P73" s="71"/>
    </row>
    <row r="74" spans="1:16" ht="12.75">
      <c r="A74" s="306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5"/>
      <c r="O74" s="71"/>
      <c r="P74" s="71"/>
    </row>
    <row r="75" spans="1:16" ht="12.75">
      <c r="A75" s="306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5"/>
      <c r="O75" s="71"/>
      <c r="P75" s="71"/>
    </row>
    <row r="76" spans="1:16" ht="12.75">
      <c r="A76" s="306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5"/>
      <c r="O76" s="71"/>
      <c r="P76" s="71"/>
    </row>
    <row r="77" spans="1:16" ht="12.75">
      <c r="A77" s="306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5"/>
      <c r="O77" s="71"/>
      <c r="P77" s="71"/>
    </row>
    <row r="78" spans="1:16" ht="12.75">
      <c r="A78" s="306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5"/>
      <c r="O78" s="71"/>
      <c r="P78" s="71"/>
    </row>
    <row r="79" spans="1:16" ht="18">
      <c r="A79" s="306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5"/>
      <c r="O79" s="13"/>
      <c r="P79" s="71"/>
    </row>
    <row r="80" spans="1:14" ht="18" customHeight="1">
      <c r="A80" s="306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5"/>
    </row>
    <row r="81" spans="1:15" ht="12.75">
      <c r="A81" s="306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5"/>
      <c r="O81" s="59"/>
    </row>
    <row r="82" spans="1:14" ht="12.75">
      <c r="A82" s="306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5"/>
    </row>
    <row r="83" spans="1:14" ht="12.75">
      <c r="A83" s="306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5"/>
    </row>
    <row r="84" spans="1:14" ht="12.75">
      <c r="A84" s="306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5"/>
    </row>
    <row r="85" spans="1:14" ht="12.75">
      <c r="A85" s="306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5"/>
    </row>
    <row r="86" spans="1:14" ht="12.75">
      <c r="A86" s="306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5"/>
    </row>
    <row r="87" spans="1:14" ht="12.75">
      <c r="A87" s="236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237"/>
    </row>
    <row r="88" spans="14:15" ht="18">
      <c r="N88" s="201" t="s">
        <v>149</v>
      </c>
      <c r="O88" s="201"/>
    </row>
  </sheetData>
  <sheetProtection/>
  <mergeCells count="58">
    <mergeCell ref="I5:J5"/>
    <mergeCell ref="I6:J6"/>
    <mergeCell ref="I7:J7"/>
    <mergeCell ref="I31:J31"/>
    <mergeCell ref="I29:J29"/>
    <mergeCell ref="I30:J30"/>
    <mergeCell ref="D46:D47"/>
    <mergeCell ref="F46:G47"/>
    <mergeCell ref="F36:G37"/>
    <mergeCell ref="F39:G40"/>
    <mergeCell ref="F42:G43"/>
    <mergeCell ref="D39:D40"/>
    <mergeCell ref="D36:D37"/>
    <mergeCell ref="N88:O88"/>
    <mergeCell ref="F29:G29"/>
    <mergeCell ref="F30:G30"/>
    <mergeCell ref="F31:G31"/>
    <mergeCell ref="F32:G32"/>
    <mergeCell ref="F33:G33"/>
    <mergeCell ref="F34:G34"/>
    <mergeCell ref="N36:N37"/>
    <mergeCell ref="N39:N40"/>
    <mergeCell ref="I39:J40"/>
    <mergeCell ref="I33:J33"/>
    <mergeCell ref="N21:N22"/>
    <mergeCell ref="N24:N25"/>
    <mergeCell ref="D11:D12"/>
    <mergeCell ref="D14:D15"/>
    <mergeCell ref="D21:D22"/>
    <mergeCell ref="F14:G15"/>
    <mergeCell ref="F17:G18"/>
    <mergeCell ref="N49:N50"/>
    <mergeCell ref="I34:J34"/>
    <mergeCell ref="I36:J37"/>
    <mergeCell ref="N46:N47"/>
    <mergeCell ref="N42:N43"/>
    <mergeCell ref="I42:J43"/>
    <mergeCell ref="I46:J47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I4:J4"/>
    <mergeCell ref="A65:N87"/>
    <mergeCell ref="N17:N18"/>
    <mergeCell ref="I11:J12"/>
    <mergeCell ref="I14:J15"/>
    <mergeCell ref="I17:J18"/>
    <mergeCell ref="I8:J8"/>
    <mergeCell ref="I9:J9"/>
    <mergeCell ref="N11:N12"/>
    <mergeCell ref="N14:N15"/>
    <mergeCell ref="I32:J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Footer>&amp;L&amp;"Verdana,Regular"&amp;5&amp;F&amp;CPage 5&amp;R&amp;"Verdana,Regular"&amp;5&amp;D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zoomScale="75" zoomScaleNormal="75" workbookViewId="0" topLeftCell="A46">
      <selection activeCell="U39" sqref="U39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08"/>
    </row>
    <row r="2" ht="18">
      <c r="A2" s="23" t="s">
        <v>294</v>
      </c>
    </row>
    <row r="4" spans="1:17" ht="18">
      <c r="A4" s="49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83">
        <f>'Page 1'!D11</f>
        <v>0</v>
      </c>
      <c r="G5" s="383"/>
      <c r="H5" s="383"/>
      <c r="I5" s="383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107</v>
      </c>
      <c r="B6" s="11"/>
      <c r="C6" s="11"/>
      <c r="D6" s="11"/>
      <c r="E6" s="11"/>
      <c r="F6" s="384"/>
      <c r="G6" s="383"/>
      <c r="H6" s="383"/>
      <c r="I6" s="383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98</v>
      </c>
      <c r="B8" s="11"/>
      <c r="C8" s="11"/>
      <c r="D8" s="11"/>
      <c r="E8" s="11"/>
      <c r="F8" s="383">
        <f>'Page 1'!H17</f>
        <v>0</v>
      </c>
      <c r="G8" s="383"/>
      <c r="H8" s="383"/>
      <c r="I8" s="11"/>
      <c r="J8" s="11" t="s">
        <v>300</v>
      </c>
      <c r="K8" s="11"/>
      <c r="L8" s="11"/>
      <c r="M8" s="11"/>
      <c r="N8" s="379" t="e">
        <f>'Page 3'!N73</f>
        <v>#DIV/0!</v>
      </c>
      <c r="O8" s="380"/>
      <c r="P8" s="12"/>
      <c r="Q8" s="9"/>
    </row>
    <row r="9" spans="1:17" ht="18">
      <c r="A9" s="7"/>
      <c r="B9" s="11"/>
      <c r="C9" s="11"/>
      <c r="D9" s="11"/>
      <c r="E9" s="11"/>
      <c r="F9" s="383"/>
      <c r="G9" s="383"/>
      <c r="H9" s="383"/>
      <c r="I9" s="11"/>
      <c r="J9" s="11"/>
      <c r="K9" s="11"/>
      <c r="L9" s="11"/>
      <c r="M9" s="11"/>
      <c r="N9" s="381"/>
      <c r="O9" s="382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118</v>
      </c>
      <c r="B11" s="11"/>
      <c r="C11" s="11"/>
      <c r="D11" s="11"/>
      <c r="E11" s="11"/>
      <c r="F11" s="383">
        <f>'Page 1'!H20</f>
        <v>0</v>
      </c>
      <c r="G11" s="383"/>
      <c r="H11" s="383"/>
      <c r="I11" s="11"/>
      <c r="J11" s="11" t="s">
        <v>301</v>
      </c>
      <c r="K11" s="11"/>
      <c r="L11" s="11"/>
      <c r="M11" s="11"/>
      <c r="N11" s="379">
        <f>SUM(Box_47,Box_48,Box_49,Box_50,Box_51,Box_53)</f>
        <v>0</v>
      </c>
      <c r="O11" s="380"/>
      <c r="P11" s="131"/>
      <c r="Q11" s="131"/>
      <c r="R11" s="131"/>
      <c r="S11" s="131"/>
      <c r="T11" s="131"/>
    </row>
    <row r="12" spans="1:20" ht="18">
      <c r="A12" s="11"/>
      <c r="B12" s="11"/>
      <c r="C12" s="11"/>
      <c r="D12" s="11"/>
      <c r="E12" s="11"/>
      <c r="F12" s="383"/>
      <c r="G12" s="383"/>
      <c r="H12" s="383"/>
      <c r="I12" s="11"/>
      <c r="J12" s="11"/>
      <c r="K12" s="11"/>
      <c r="L12" s="11"/>
      <c r="M12" s="11"/>
      <c r="N12" s="381"/>
      <c r="O12" s="382"/>
      <c r="P12" s="131"/>
      <c r="Q12" s="131"/>
      <c r="R12" s="131"/>
      <c r="S12" s="131"/>
      <c r="T12" s="131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21" ht="18">
      <c r="A14" s="28" t="s">
        <v>320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2"/>
      <c r="Q14" s="9"/>
      <c r="R14" s="146"/>
      <c r="S14" s="146"/>
      <c r="T14" s="146"/>
      <c r="U14" s="146"/>
    </row>
    <row r="15" spans="1:23" ht="18">
      <c r="A15" s="28" t="s">
        <v>268</v>
      </c>
      <c r="B15" s="28"/>
      <c r="C15" s="28"/>
      <c r="D15" s="28"/>
      <c r="E15" s="28"/>
      <c r="F15" s="28"/>
      <c r="G15" s="28"/>
      <c r="H15" s="28"/>
      <c r="I15" s="28"/>
      <c r="J15" s="49"/>
      <c r="K15" s="49"/>
      <c r="L15" s="49"/>
      <c r="M15" s="49"/>
      <c r="N15" s="49"/>
      <c r="O15" s="49"/>
      <c r="P15" s="147"/>
      <c r="Q15" s="31"/>
      <c r="R15" s="148"/>
      <c r="S15" s="148"/>
      <c r="T15" s="148"/>
      <c r="U15" s="148"/>
      <c r="V15" s="149"/>
      <c r="W15" s="14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207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224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285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306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305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204</v>
      </c>
      <c r="D24" s="11"/>
      <c r="E24" s="11"/>
      <c r="F24" s="11"/>
      <c r="G24" s="11"/>
      <c r="H24" s="11"/>
      <c r="I24" s="11"/>
      <c r="J24" s="11"/>
      <c r="K24" s="11"/>
      <c r="L24" s="375"/>
      <c r="M24" s="376"/>
      <c r="N24" s="11" t="s">
        <v>217</v>
      </c>
      <c r="O24" s="11"/>
      <c r="P24" s="12"/>
      <c r="Q24" s="9"/>
    </row>
    <row r="25" spans="1:17" ht="18">
      <c r="A25" s="11"/>
      <c r="B25" s="11" t="s">
        <v>173</v>
      </c>
      <c r="C25" s="11"/>
      <c r="D25" s="11"/>
      <c r="E25" s="11"/>
      <c r="F25" s="28"/>
      <c r="G25" s="11"/>
      <c r="H25" s="11"/>
      <c r="I25" s="11"/>
      <c r="J25" s="128"/>
      <c r="K25" s="11"/>
      <c r="L25" s="377"/>
      <c r="M25" s="378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/>
      <c r="G26" s="11"/>
      <c r="H26" s="11"/>
      <c r="I26" s="11"/>
      <c r="J26" s="11"/>
      <c r="K26" s="11"/>
      <c r="L26" s="129"/>
      <c r="M26" s="129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322</v>
      </c>
      <c r="C28" s="11"/>
      <c r="D28" s="11"/>
      <c r="E28" s="11"/>
      <c r="F28" s="11"/>
      <c r="G28" s="11"/>
      <c r="H28" s="11"/>
      <c r="I28" s="11"/>
      <c r="J28" s="11"/>
      <c r="K28" s="11"/>
      <c r="L28" s="375"/>
      <c r="M28" s="376"/>
      <c r="N28" s="11" t="s">
        <v>218</v>
      </c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7"/>
      <c r="K29" s="11"/>
      <c r="L29" s="377"/>
      <c r="M29" s="378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/>
      <c r="G30" s="7"/>
      <c r="H30" s="7"/>
      <c r="I30" s="11"/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K31" s="7"/>
      <c r="L31" s="11"/>
      <c r="M31" s="11"/>
      <c r="N31" s="7"/>
      <c r="O31" s="11"/>
      <c r="P31" s="12"/>
      <c r="Q31" s="169"/>
    </row>
    <row r="32" spans="1:17" ht="18">
      <c r="A32" s="11" t="s">
        <v>105</v>
      </c>
      <c r="B32" s="11"/>
      <c r="C32" s="11"/>
      <c r="D32" s="48"/>
      <c r="E32" s="48"/>
      <c r="F32" s="48"/>
      <c r="G32" s="48"/>
      <c r="H32" s="48"/>
      <c r="I32" s="48"/>
      <c r="J32" s="48"/>
      <c r="K32" s="11"/>
      <c r="L32" s="7"/>
      <c r="M32" s="7"/>
      <c r="N32" s="11" t="s">
        <v>83</v>
      </c>
      <c r="O32" s="48"/>
      <c r="P32" s="50"/>
      <c r="Q32" s="13"/>
    </row>
    <row r="33" spans="1:17" ht="18">
      <c r="A33" s="11" t="s">
        <v>106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323</v>
      </c>
      <c r="B35" s="11"/>
      <c r="C35" s="11"/>
      <c r="D35" s="11"/>
      <c r="E35" s="11"/>
      <c r="F35" s="11"/>
      <c r="G35" s="11"/>
      <c r="H35" s="11"/>
      <c r="I35" s="11"/>
      <c r="J35" s="7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7"/>
      <c r="K36" s="11"/>
      <c r="L36" s="7"/>
      <c r="M36" s="7"/>
      <c r="N36" s="11"/>
      <c r="O36" s="7"/>
      <c r="P36" s="20"/>
      <c r="Q36" s="13"/>
    </row>
    <row r="37" spans="1:18" ht="18">
      <c r="A37" s="23" t="s">
        <v>184</v>
      </c>
      <c r="B37" s="10"/>
      <c r="C37" s="7"/>
      <c r="D37" s="7"/>
      <c r="E37" s="7"/>
      <c r="F37" s="117"/>
      <c r="G37" s="117"/>
      <c r="I37" s="26"/>
      <c r="J37" s="7"/>
      <c r="K37" s="117"/>
      <c r="L37" s="117"/>
      <c r="M37" s="26"/>
      <c r="N37" s="7"/>
      <c r="P37" s="13"/>
      <c r="Q37" s="71"/>
      <c r="R37" s="71"/>
    </row>
    <row r="38" spans="1:18" ht="18">
      <c r="A38" s="23"/>
      <c r="B38" s="10"/>
      <c r="C38" s="7"/>
      <c r="E38" s="26"/>
      <c r="F38" s="26" t="s">
        <v>176</v>
      </c>
      <c r="G38" s="126"/>
      <c r="H38" s="313" t="s">
        <v>277</v>
      </c>
      <c r="I38" s="314"/>
      <c r="J38" s="7"/>
      <c r="K38" s="313" t="s">
        <v>283</v>
      </c>
      <c r="L38" s="313"/>
      <c r="M38" s="26"/>
      <c r="N38" s="7"/>
      <c r="O38" s="27" t="s">
        <v>180</v>
      </c>
      <c r="P38" s="13"/>
      <c r="Q38" s="71"/>
      <c r="R38" s="71"/>
    </row>
    <row r="39" spans="1:18" ht="18">
      <c r="A39" s="23"/>
      <c r="B39" s="10"/>
      <c r="C39" s="7"/>
      <c r="D39" s="26" t="s">
        <v>174</v>
      </c>
      <c r="E39" s="26"/>
      <c r="F39" s="26" t="s">
        <v>175</v>
      </c>
      <c r="G39" s="126"/>
      <c r="H39" s="313" t="s">
        <v>178</v>
      </c>
      <c r="I39" s="314"/>
      <c r="J39" s="65"/>
      <c r="K39" s="313" t="s">
        <v>178</v>
      </c>
      <c r="L39" s="313"/>
      <c r="M39" s="26"/>
      <c r="N39" s="7"/>
      <c r="O39" s="27" t="s">
        <v>179</v>
      </c>
      <c r="P39" s="13"/>
      <c r="Q39" s="71"/>
      <c r="R39" s="71"/>
    </row>
    <row r="40" spans="1:18" ht="18">
      <c r="A40" s="7"/>
      <c r="B40" s="7"/>
      <c r="C40" s="7"/>
      <c r="D40" s="7"/>
      <c r="E40" s="7"/>
      <c r="F40" s="141" t="s">
        <v>321</v>
      </c>
      <c r="G40" s="7"/>
      <c r="H40" s="362" t="s">
        <v>321</v>
      </c>
      <c r="I40" s="362"/>
      <c r="J40" s="65"/>
      <c r="K40" s="362" t="s">
        <v>321</v>
      </c>
      <c r="L40" s="362"/>
      <c r="M40" s="26"/>
      <c r="N40" s="7"/>
      <c r="O40" s="8"/>
      <c r="P40" s="9"/>
      <c r="Q40" s="71"/>
      <c r="R40" s="71"/>
    </row>
    <row r="41" spans="1:18" ht="18">
      <c r="A41" s="7" t="s">
        <v>69</v>
      </c>
      <c r="B41" s="7"/>
      <c r="C41" s="7"/>
      <c r="D41" s="335" t="e">
        <f>'Page 5'!D11</f>
        <v>#DIV/0!</v>
      </c>
      <c r="E41" s="65"/>
      <c r="F41" s="350" t="e">
        <f>SUM(Box_59,Box_76,)</f>
        <v>#DIV/0!</v>
      </c>
      <c r="G41" s="65"/>
      <c r="H41" s="364">
        <f>Box_63</f>
        <v>0</v>
      </c>
      <c r="I41" s="365"/>
      <c r="J41" s="65"/>
      <c r="K41" s="371">
        <f>Box_80</f>
        <v>0</v>
      </c>
      <c r="L41" s="372"/>
      <c r="M41" s="65"/>
      <c r="N41" s="26" t="s">
        <v>24</v>
      </c>
      <c r="O41" s="357" t="e">
        <f>F41-H41-K41</f>
        <v>#DIV/0!</v>
      </c>
      <c r="P41" s="65"/>
      <c r="Q41" s="71"/>
      <c r="R41" s="71"/>
    </row>
    <row r="42" spans="1:18" ht="18">
      <c r="A42" s="7" t="s">
        <v>70</v>
      </c>
      <c r="B42" s="7"/>
      <c r="C42" s="7"/>
      <c r="D42" s="336"/>
      <c r="E42" s="65"/>
      <c r="F42" s="351"/>
      <c r="G42" s="123"/>
      <c r="H42" s="366"/>
      <c r="I42" s="367"/>
      <c r="J42" s="65"/>
      <c r="K42" s="373"/>
      <c r="L42" s="374"/>
      <c r="M42" s="56"/>
      <c r="N42" s="26"/>
      <c r="O42" s="370"/>
      <c r="P42" s="9"/>
      <c r="Q42" s="71"/>
      <c r="R42" s="71"/>
    </row>
    <row r="43" spans="1:18" ht="18">
      <c r="A43" s="7"/>
      <c r="B43" s="7"/>
      <c r="C43" s="7"/>
      <c r="D43" s="39"/>
      <c r="E43" s="65"/>
      <c r="F43" s="118"/>
      <c r="G43" s="119"/>
      <c r="H43" s="65"/>
      <c r="I43" s="120"/>
      <c r="J43" s="66"/>
      <c r="K43" s="120"/>
      <c r="L43" s="120"/>
      <c r="M43" s="56"/>
      <c r="N43" s="14"/>
      <c r="O43" s="139"/>
      <c r="P43" s="9"/>
      <c r="Q43" s="71"/>
      <c r="R43" s="71"/>
    </row>
    <row r="44" spans="1:18" ht="18">
      <c r="A44" s="7" t="s">
        <v>71</v>
      </c>
      <c r="B44" s="7"/>
      <c r="C44" s="7"/>
      <c r="D44" s="335">
        <f>'Page 5'!D14</f>
        <v>0</v>
      </c>
      <c r="E44" s="66"/>
      <c r="F44" s="339" t="e">
        <f>SUM(Box_60,Box_77)</f>
        <v>#DIV/0!</v>
      </c>
      <c r="G44" s="65"/>
      <c r="H44" s="364">
        <f>Box_64</f>
        <v>0</v>
      </c>
      <c r="I44" s="365"/>
      <c r="J44" s="66"/>
      <c r="K44" s="371">
        <f>'Page 5'!I39</f>
        <v>0</v>
      </c>
      <c r="L44" s="372"/>
      <c r="M44" s="65"/>
      <c r="N44" s="26" t="s">
        <v>24</v>
      </c>
      <c r="O44" s="357" t="e">
        <f>F44-H44-K44</f>
        <v>#DIV/0!</v>
      </c>
      <c r="P44" s="65"/>
      <c r="Q44" s="71"/>
      <c r="R44" s="71"/>
    </row>
    <row r="45" spans="1:18" ht="18">
      <c r="A45" s="7" t="s">
        <v>125</v>
      </c>
      <c r="B45" s="7"/>
      <c r="C45" s="7"/>
      <c r="D45" s="345"/>
      <c r="E45" s="66"/>
      <c r="F45" s="351"/>
      <c r="G45" s="124"/>
      <c r="H45" s="366"/>
      <c r="I45" s="367"/>
      <c r="J45" s="65"/>
      <c r="K45" s="373"/>
      <c r="L45" s="374"/>
      <c r="M45" s="56"/>
      <c r="N45" s="14"/>
      <c r="O45" s="370"/>
      <c r="P45" s="9"/>
      <c r="Q45" s="71"/>
      <c r="R45" s="71"/>
    </row>
    <row r="46" spans="1:18" ht="18">
      <c r="A46" s="7"/>
      <c r="B46" s="7"/>
      <c r="C46" s="7"/>
      <c r="D46" s="16"/>
      <c r="E46" s="66"/>
      <c r="F46" s="118"/>
      <c r="G46" s="119"/>
      <c r="H46" s="66"/>
      <c r="I46" s="120"/>
      <c r="J46" s="65"/>
      <c r="K46" s="120"/>
      <c r="L46" s="120"/>
      <c r="M46" s="56"/>
      <c r="N46" s="14"/>
      <c r="O46" s="139"/>
      <c r="P46" s="9"/>
      <c r="Q46" s="71"/>
      <c r="R46" s="71"/>
    </row>
    <row r="47" spans="1:18" ht="18">
      <c r="A47" s="7" t="s">
        <v>171</v>
      </c>
      <c r="B47" s="7"/>
      <c r="C47" s="7"/>
      <c r="D47" s="170" t="s">
        <v>85</v>
      </c>
      <c r="E47" s="66"/>
      <c r="F47" s="355" t="e">
        <f>SUM(Box_61,Box_78)</f>
        <v>#DIV/0!</v>
      </c>
      <c r="G47" s="65"/>
      <c r="H47" s="346"/>
      <c r="I47" s="347"/>
      <c r="J47" s="65"/>
      <c r="K47" s="371">
        <f>'Page 5'!I42</f>
        <v>0</v>
      </c>
      <c r="L47" s="372"/>
      <c r="M47" s="65"/>
      <c r="N47" s="26" t="s">
        <v>24</v>
      </c>
      <c r="O47" s="357" t="e">
        <f>F47-I47-K47</f>
        <v>#DIV/0!</v>
      </c>
      <c r="P47" s="65"/>
      <c r="Q47" s="71"/>
      <c r="R47" s="71"/>
    </row>
    <row r="48" spans="1:18" ht="18">
      <c r="A48" s="7" t="s">
        <v>70</v>
      </c>
      <c r="B48" s="7"/>
      <c r="C48" s="7"/>
      <c r="D48" s="170" t="s">
        <v>172</v>
      </c>
      <c r="E48" s="65"/>
      <c r="F48" s="351"/>
      <c r="G48" s="125"/>
      <c r="H48" s="348"/>
      <c r="I48" s="349"/>
      <c r="J48" s="65"/>
      <c r="K48" s="373"/>
      <c r="L48" s="374"/>
      <c r="M48" s="56"/>
      <c r="N48" s="14"/>
      <c r="O48" s="370"/>
      <c r="P48" s="9"/>
      <c r="Q48" s="71"/>
      <c r="R48" s="71"/>
    </row>
    <row r="49" spans="1:18" ht="18">
      <c r="A49" s="7"/>
      <c r="B49" s="7"/>
      <c r="C49" s="7"/>
      <c r="D49" s="11"/>
      <c r="E49" s="65"/>
      <c r="F49" s="118"/>
      <c r="G49" s="119"/>
      <c r="H49" s="65"/>
      <c r="I49" s="120"/>
      <c r="J49" s="121"/>
      <c r="K49" s="120"/>
      <c r="L49" s="120"/>
      <c r="M49" s="56"/>
      <c r="N49" s="14"/>
      <c r="O49" s="139"/>
      <c r="P49" s="9"/>
      <c r="Q49" s="71"/>
      <c r="R49" s="71"/>
    </row>
    <row r="50" spans="1:18" ht="18">
      <c r="A50" s="7" t="s">
        <v>72</v>
      </c>
      <c r="B50" s="7"/>
      <c r="C50" s="7"/>
      <c r="D50" s="368">
        <v>0.225</v>
      </c>
      <c r="E50" s="65"/>
      <c r="F50" s="350" t="e">
        <f>'Page 3'!N73*D50</f>
        <v>#DIV/0!</v>
      </c>
      <c r="G50" s="65"/>
      <c r="H50" s="364">
        <f>Box_66</f>
        <v>0</v>
      </c>
      <c r="I50" s="365"/>
      <c r="J50" s="30"/>
      <c r="K50" s="386">
        <v>0</v>
      </c>
      <c r="L50" s="387"/>
      <c r="M50" s="65"/>
      <c r="N50" s="26" t="s">
        <v>24</v>
      </c>
      <c r="O50" s="357" t="e">
        <f>F50-H50-K50</f>
        <v>#DIV/0!</v>
      </c>
      <c r="P50" s="65"/>
      <c r="Q50" s="71"/>
      <c r="R50" s="71"/>
    </row>
    <row r="51" spans="1:18" ht="18">
      <c r="A51" s="7" t="s">
        <v>70</v>
      </c>
      <c r="B51" s="7"/>
      <c r="C51" s="7"/>
      <c r="D51" s="369"/>
      <c r="E51" s="7"/>
      <c r="F51" s="351"/>
      <c r="G51" s="69"/>
      <c r="H51" s="366"/>
      <c r="I51" s="367"/>
      <c r="J51" s="30"/>
      <c r="K51" s="388"/>
      <c r="L51" s="389"/>
      <c r="M51" s="39"/>
      <c r="N51" s="26"/>
      <c r="O51" s="385"/>
      <c r="P51" s="9"/>
      <c r="Q51" s="71"/>
      <c r="R51" s="71"/>
    </row>
    <row r="52" spans="1:18" ht="18">
      <c r="A52" s="7"/>
      <c r="B52" s="7"/>
      <c r="C52" s="7"/>
      <c r="D52" s="7"/>
      <c r="E52" s="7"/>
      <c r="F52" s="38"/>
      <c r="G52" s="38"/>
      <c r="H52" s="30"/>
      <c r="I52" s="30"/>
      <c r="J52" s="30"/>
      <c r="K52" s="14"/>
      <c r="L52" s="14"/>
      <c r="M52" s="39"/>
      <c r="N52" s="26"/>
      <c r="O52" s="139"/>
      <c r="P52" s="9"/>
      <c r="Q52" s="71"/>
      <c r="R52" s="71"/>
    </row>
    <row r="53" spans="1:18" ht="18">
      <c r="A53" s="7" t="s">
        <v>95</v>
      </c>
      <c r="B53" s="7"/>
      <c r="C53" s="7"/>
      <c r="D53" s="7"/>
      <c r="E53" s="7"/>
      <c r="F53" s="38"/>
      <c r="G53" s="38"/>
      <c r="H53" s="30"/>
      <c r="I53" s="122"/>
      <c r="J53" s="71"/>
      <c r="K53" s="14"/>
      <c r="L53" s="14"/>
      <c r="M53" s="39"/>
      <c r="N53" s="26"/>
      <c r="O53" s="357" t="e">
        <f>O41+O44+O47+O50</f>
        <v>#DIV/0!</v>
      </c>
      <c r="P53" s="65"/>
      <c r="Q53" s="71"/>
      <c r="R53" s="71"/>
    </row>
    <row r="54" spans="1:18" ht="18">
      <c r="A54" s="7"/>
      <c r="B54" s="7"/>
      <c r="C54" s="7"/>
      <c r="D54" s="7"/>
      <c r="E54" s="7"/>
      <c r="F54" s="38"/>
      <c r="G54" s="38"/>
      <c r="H54" s="30"/>
      <c r="I54" s="30"/>
      <c r="J54" s="71"/>
      <c r="K54" s="14"/>
      <c r="L54" s="14"/>
      <c r="M54" s="39"/>
      <c r="N54" s="26"/>
      <c r="O54" s="370"/>
      <c r="P54" s="9"/>
      <c r="Q54" s="71"/>
      <c r="R54" s="71"/>
    </row>
    <row r="55" spans="1:18" ht="18">
      <c r="A55" s="71"/>
      <c r="B55" s="71"/>
      <c r="C55" s="71"/>
      <c r="D55" s="71"/>
      <c r="E55" s="71"/>
      <c r="F55" s="71"/>
      <c r="G55" s="71"/>
      <c r="H55" s="71"/>
      <c r="I55" s="71"/>
      <c r="J55" s="7"/>
      <c r="K55" s="71"/>
      <c r="L55" s="71"/>
      <c r="M55" s="71"/>
      <c r="N55" s="71"/>
      <c r="O55" s="71"/>
      <c r="P55" s="71"/>
      <c r="Q55" s="71"/>
      <c r="R55" s="71"/>
    </row>
    <row r="56" spans="1:18" ht="18">
      <c r="A56" s="49" t="s">
        <v>183</v>
      </c>
      <c r="B56" s="71"/>
      <c r="C56" s="71"/>
      <c r="D56" s="71"/>
      <c r="E56" s="71"/>
      <c r="F56" s="71"/>
      <c r="G56" s="71"/>
      <c r="H56" s="71"/>
      <c r="I56" s="71"/>
      <c r="J56" s="7"/>
      <c r="K56" s="71"/>
      <c r="L56" s="71"/>
      <c r="M56" s="71"/>
      <c r="N56" s="71"/>
      <c r="O56" s="71"/>
      <c r="P56" s="71"/>
      <c r="Q56" s="71"/>
      <c r="R56" s="71"/>
    </row>
    <row r="57" spans="1:18" ht="18">
      <c r="A57" s="23"/>
      <c r="B57" s="10"/>
      <c r="C57" s="7"/>
      <c r="E57" s="26"/>
      <c r="F57" s="26" t="s">
        <v>177</v>
      </c>
      <c r="G57" s="126"/>
      <c r="H57" s="313" t="s">
        <v>177</v>
      </c>
      <c r="I57" s="313"/>
      <c r="J57" s="7"/>
      <c r="K57" s="26"/>
      <c r="L57" s="26"/>
      <c r="M57" s="26"/>
      <c r="N57" s="7"/>
      <c r="O57" s="27" t="s">
        <v>183</v>
      </c>
      <c r="P57" s="71"/>
      <c r="Q57" s="71"/>
      <c r="R57" s="71"/>
    </row>
    <row r="58" spans="1:18" ht="18">
      <c r="A58" s="23"/>
      <c r="B58" s="10"/>
      <c r="C58" s="7"/>
      <c r="D58" s="26" t="s">
        <v>174</v>
      </c>
      <c r="E58" s="26"/>
      <c r="F58" s="26" t="s">
        <v>175</v>
      </c>
      <c r="G58" s="126"/>
      <c r="H58" s="313" t="s">
        <v>178</v>
      </c>
      <c r="I58" s="314"/>
      <c r="J58" s="65">
        <v>63</v>
      </c>
      <c r="K58" s="137"/>
      <c r="L58" s="137"/>
      <c r="M58" s="26"/>
      <c r="N58" s="7"/>
      <c r="O58" s="27" t="s">
        <v>179</v>
      </c>
      <c r="P58" s="71"/>
      <c r="Q58" s="71"/>
      <c r="R58" s="71"/>
    </row>
    <row r="59" spans="1:18" ht="18">
      <c r="A59" s="7"/>
      <c r="B59" s="7"/>
      <c r="C59" s="7"/>
      <c r="D59" s="7"/>
      <c r="E59" s="7"/>
      <c r="F59" s="141" t="s">
        <v>321</v>
      </c>
      <c r="G59" s="7"/>
      <c r="H59" s="362" t="s">
        <v>321</v>
      </c>
      <c r="I59" s="363"/>
      <c r="J59" s="65"/>
      <c r="K59" s="7"/>
      <c r="L59" s="7"/>
      <c r="M59" s="26"/>
      <c r="N59" s="7"/>
      <c r="O59" s="8"/>
      <c r="P59" s="71"/>
      <c r="Q59" s="71"/>
      <c r="R59" s="71"/>
    </row>
    <row r="60" spans="1:18" ht="18">
      <c r="A60" s="7" t="s">
        <v>69</v>
      </c>
      <c r="B60" s="7"/>
      <c r="C60" s="7"/>
      <c r="D60" s="337" t="e">
        <f>'Page 5'!D11</f>
        <v>#DIV/0!</v>
      </c>
      <c r="E60" s="65">
        <v>55</v>
      </c>
      <c r="F60" s="350" t="e">
        <f>'Page 3'!N63*D60</f>
        <v>#DIV/0!</v>
      </c>
      <c r="G60" s="65">
        <v>59</v>
      </c>
      <c r="H60" s="341">
        <f>'Page 5'!I11</f>
        <v>0</v>
      </c>
      <c r="I60" s="342"/>
      <c r="J60" s="65"/>
      <c r="K60" s="138"/>
      <c r="L60" s="138"/>
      <c r="M60" s="56"/>
      <c r="N60" s="26" t="s">
        <v>24</v>
      </c>
      <c r="O60" s="357" t="e">
        <f>F60-H60-K60</f>
        <v>#DIV/0!</v>
      </c>
      <c r="P60" s="65">
        <v>67</v>
      </c>
      <c r="Q60" s="71"/>
      <c r="R60" s="71"/>
    </row>
    <row r="61" spans="1:18" ht="18">
      <c r="A61" s="7" t="s">
        <v>70</v>
      </c>
      <c r="B61" s="7"/>
      <c r="C61" s="7"/>
      <c r="D61" s="338"/>
      <c r="E61" s="65"/>
      <c r="F61" s="352"/>
      <c r="G61" s="123"/>
      <c r="H61" s="343"/>
      <c r="I61" s="344"/>
      <c r="J61" s="65">
        <v>64</v>
      </c>
      <c r="K61" s="138"/>
      <c r="L61" s="138"/>
      <c r="M61" s="56"/>
      <c r="N61" s="26"/>
      <c r="O61" s="358"/>
      <c r="P61" s="65"/>
      <c r="Q61" s="71"/>
      <c r="R61" s="71"/>
    </row>
    <row r="62" spans="1:18" ht="18">
      <c r="A62" s="7"/>
      <c r="B62" s="7"/>
      <c r="C62" s="7"/>
      <c r="D62" s="39"/>
      <c r="E62" s="65"/>
      <c r="F62" s="118"/>
      <c r="G62" s="119"/>
      <c r="H62" s="65"/>
      <c r="I62" s="120"/>
      <c r="J62" s="66"/>
      <c r="K62" s="120"/>
      <c r="L62" s="120"/>
      <c r="M62" s="56"/>
      <c r="N62" s="14"/>
      <c r="O62" s="139"/>
      <c r="P62" s="65"/>
      <c r="Q62" s="71"/>
      <c r="R62" s="71"/>
    </row>
    <row r="63" spans="1:18" ht="18">
      <c r="A63" s="7" t="s">
        <v>71</v>
      </c>
      <c r="B63" s="7"/>
      <c r="C63" s="7"/>
      <c r="D63" s="337">
        <f>'Page 5'!D14</f>
        <v>0</v>
      </c>
      <c r="E63" s="66">
        <v>56</v>
      </c>
      <c r="F63" s="339" t="e">
        <f>'Page 3'!N63*'Page 6'!D63</f>
        <v>#DIV/0!</v>
      </c>
      <c r="G63" s="65">
        <v>60</v>
      </c>
      <c r="H63" s="341">
        <f>'Page 5'!I14</f>
        <v>0</v>
      </c>
      <c r="I63" s="342"/>
      <c r="J63" s="66"/>
      <c r="K63" s="138"/>
      <c r="L63" s="138"/>
      <c r="M63" s="56"/>
      <c r="N63" s="26" t="s">
        <v>24</v>
      </c>
      <c r="O63" s="357" t="e">
        <f>F63-H63-K63</f>
        <v>#DIV/0!</v>
      </c>
      <c r="P63" s="65">
        <v>68</v>
      </c>
      <c r="Q63" s="71"/>
      <c r="R63" s="71"/>
    </row>
    <row r="64" spans="1:18" ht="18">
      <c r="A64" s="7" t="s">
        <v>125</v>
      </c>
      <c r="B64" s="7"/>
      <c r="C64" s="7"/>
      <c r="D64" s="338"/>
      <c r="E64" s="66"/>
      <c r="F64" s="340"/>
      <c r="G64" s="124"/>
      <c r="H64" s="343"/>
      <c r="I64" s="344"/>
      <c r="J64" s="65">
        <v>65</v>
      </c>
      <c r="K64" s="138"/>
      <c r="L64" s="138"/>
      <c r="M64" s="56"/>
      <c r="N64" s="14"/>
      <c r="O64" s="358"/>
      <c r="P64" s="66"/>
      <c r="Q64" s="71"/>
      <c r="R64" s="71"/>
    </row>
    <row r="65" spans="1:18" ht="18">
      <c r="A65" s="7"/>
      <c r="B65" s="7"/>
      <c r="C65" s="7"/>
      <c r="D65" s="16"/>
      <c r="E65" s="66"/>
      <c r="F65" s="118"/>
      <c r="G65" s="119"/>
      <c r="H65" s="66"/>
      <c r="I65" s="120"/>
      <c r="J65" s="65"/>
      <c r="K65" s="120"/>
      <c r="L65" s="120"/>
      <c r="M65" s="56"/>
      <c r="N65" s="14"/>
      <c r="O65" s="139"/>
      <c r="P65" s="66"/>
      <c r="Q65" s="71"/>
      <c r="R65" s="71"/>
    </row>
    <row r="66" spans="1:18" ht="18">
      <c r="A66" s="132" t="s">
        <v>132</v>
      </c>
      <c r="B66" s="7"/>
      <c r="C66" s="7"/>
      <c r="D66" s="170" t="s">
        <v>85</v>
      </c>
      <c r="E66" s="66">
        <v>57</v>
      </c>
      <c r="F66" s="355">
        <v>0</v>
      </c>
      <c r="G66" s="65">
        <v>61</v>
      </c>
      <c r="H66" s="346">
        <v>0</v>
      </c>
      <c r="I66" s="359"/>
      <c r="J66" s="65"/>
      <c r="K66" s="127"/>
      <c r="L66" s="127"/>
      <c r="M66" s="56"/>
      <c r="N66" s="26" t="s">
        <v>24</v>
      </c>
      <c r="O66" s="357">
        <f>F66-H66</f>
        <v>0</v>
      </c>
      <c r="P66" s="65">
        <v>69</v>
      </c>
      <c r="Q66" s="71"/>
      <c r="R66" s="71"/>
    </row>
    <row r="67" spans="1:18" ht="18">
      <c r="A67" s="132" t="s">
        <v>133</v>
      </c>
      <c r="B67" s="7"/>
      <c r="C67" s="7"/>
      <c r="D67" s="170" t="s">
        <v>172</v>
      </c>
      <c r="E67" s="65" t="s">
        <v>164</v>
      </c>
      <c r="F67" s="356"/>
      <c r="G67" s="125"/>
      <c r="H67" s="360"/>
      <c r="I67" s="361"/>
      <c r="J67" s="65"/>
      <c r="K67" s="127"/>
      <c r="L67" s="127"/>
      <c r="M67" s="56"/>
      <c r="N67" s="14"/>
      <c r="O67" s="358"/>
      <c r="P67" s="65"/>
      <c r="Q67" s="71"/>
      <c r="R67" s="71"/>
    </row>
    <row r="68" spans="1:18" ht="18">
      <c r="A68" s="132" t="s">
        <v>134</v>
      </c>
      <c r="B68" s="7"/>
      <c r="C68" s="7"/>
      <c r="D68" s="133"/>
      <c r="E68" s="65" t="s">
        <v>165</v>
      </c>
      <c r="F68" s="135"/>
      <c r="G68" s="125"/>
      <c r="H68" s="134"/>
      <c r="I68" s="134"/>
      <c r="J68" s="65">
        <v>66</v>
      </c>
      <c r="K68" s="127"/>
      <c r="L68" s="127"/>
      <c r="M68" s="56"/>
      <c r="N68" s="14"/>
      <c r="O68" s="140"/>
      <c r="P68" s="65"/>
      <c r="Q68" s="71"/>
      <c r="R68" s="71"/>
    </row>
    <row r="69" spans="1:18" ht="18">
      <c r="A69" s="7"/>
      <c r="B69" s="7"/>
      <c r="C69" s="7"/>
      <c r="D69" s="11"/>
      <c r="E69" s="65"/>
      <c r="F69" s="118"/>
      <c r="G69" s="119"/>
      <c r="H69" s="65"/>
      <c r="I69" s="120"/>
      <c r="J69" s="121"/>
      <c r="K69" s="120"/>
      <c r="L69" s="120"/>
      <c r="M69" s="56"/>
      <c r="N69" s="14"/>
      <c r="O69" s="139"/>
      <c r="P69" s="65"/>
      <c r="Q69" s="71"/>
      <c r="R69" s="71"/>
    </row>
    <row r="70" spans="1:18" ht="18">
      <c r="A70" s="7" t="s">
        <v>72</v>
      </c>
      <c r="B70" s="7"/>
      <c r="C70" s="7"/>
      <c r="D70" s="353">
        <v>0.225</v>
      </c>
      <c r="E70" s="65"/>
      <c r="F70" s="350" t="e">
        <f>'Page 3'!N63*0.225</f>
        <v>#DIV/0!</v>
      </c>
      <c r="G70" s="65">
        <v>62</v>
      </c>
      <c r="H70" s="341">
        <f>Box_66</f>
        <v>0</v>
      </c>
      <c r="I70" s="342"/>
      <c r="J70" s="30"/>
      <c r="K70" s="138"/>
      <c r="L70" s="138"/>
      <c r="M70" s="56"/>
      <c r="N70" s="26" t="s">
        <v>24</v>
      </c>
      <c r="O70" s="357" t="e">
        <f>F70-H70-K70</f>
        <v>#DIV/0!</v>
      </c>
      <c r="P70" s="65">
        <v>70</v>
      </c>
      <c r="Q70" s="71"/>
      <c r="R70" s="71"/>
    </row>
    <row r="71" spans="1:18" ht="18">
      <c r="A71" s="7" t="s">
        <v>70</v>
      </c>
      <c r="B71" s="7"/>
      <c r="C71" s="7"/>
      <c r="D71" s="354"/>
      <c r="E71" s="7"/>
      <c r="F71" s="352"/>
      <c r="G71" s="69"/>
      <c r="H71" s="343"/>
      <c r="I71" s="344"/>
      <c r="J71" s="30"/>
      <c r="K71" s="138"/>
      <c r="L71" s="138"/>
      <c r="M71" s="39"/>
      <c r="N71" s="26"/>
      <c r="O71" s="358"/>
      <c r="P71" s="71"/>
      <c r="Q71" s="71"/>
      <c r="R71" s="71"/>
    </row>
    <row r="72" spans="1:18" ht="18">
      <c r="A72" s="7"/>
      <c r="B72" s="7"/>
      <c r="C72" s="7"/>
      <c r="D72" s="7"/>
      <c r="E72" s="7"/>
      <c r="F72" s="38"/>
      <c r="G72" s="38"/>
      <c r="H72" s="30"/>
      <c r="I72" s="30"/>
      <c r="J72" s="30"/>
      <c r="K72" s="14"/>
      <c r="L72" s="14"/>
      <c r="M72" s="39"/>
      <c r="N72" s="26"/>
      <c r="O72" s="139"/>
      <c r="P72" s="71"/>
      <c r="Q72" s="71"/>
      <c r="R72" s="71"/>
    </row>
    <row r="73" spans="1:18" ht="18">
      <c r="A73" s="7" t="s">
        <v>181</v>
      </c>
      <c r="B73" s="7"/>
      <c r="C73" s="7"/>
      <c r="D73" s="7"/>
      <c r="E73" s="7"/>
      <c r="F73" s="38"/>
      <c r="G73" s="38"/>
      <c r="H73" s="30"/>
      <c r="I73" s="122"/>
      <c r="J73" s="7"/>
      <c r="K73" s="14"/>
      <c r="L73" s="14"/>
      <c r="M73" s="39"/>
      <c r="N73" s="26"/>
      <c r="O73" s="357" t="e">
        <f>O60+O63+O66+O70</f>
        <v>#DIV/0!</v>
      </c>
      <c r="P73" s="65">
        <v>71</v>
      </c>
      <c r="Q73" s="71"/>
      <c r="R73" s="71"/>
    </row>
    <row r="74" spans="1:18" ht="18">
      <c r="A74" s="7"/>
      <c r="B74" s="7"/>
      <c r="C74" s="7"/>
      <c r="D74" s="7"/>
      <c r="E74" s="7"/>
      <c r="F74" s="38"/>
      <c r="G74" s="38"/>
      <c r="H74" s="30"/>
      <c r="I74" s="30"/>
      <c r="J74" s="11"/>
      <c r="K74" s="14"/>
      <c r="L74" s="14"/>
      <c r="M74" s="39"/>
      <c r="N74" s="26"/>
      <c r="O74" s="358"/>
      <c r="P74" s="71"/>
      <c r="Q74" s="71"/>
      <c r="R74" s="71"/>
    </row>
    <row r="75" spans="1:18" ht="18">
      <c r="A75" s="49" t="s">
        <v>249</v>
      </c>
      <c r="B75" s="11"/>
      <c r="C75" s="11"/>
      <c r="D75" s="11"/>
      <c r="E75" s="11"/>
      <c r="F75" s="11"/>
      <c r="G75" s="7"/>
      <c r="H75" s="7"/>
      <c r="I75" s="11"/>
      <c r="J75" s="11"/>
      <c r="K75" s="7"/>
      <c r="L75" s="11"/>
      <c r="M75" s="11"/>
      <c r="N75" s="7"/>
      <c r="O75" s="11"/>
      <c r="P75" s="12"/>
      <c r="Q75" s="71"/>
      <c r="R75" s="71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286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265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225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226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84</v>
      </c>
      <c r="B81" s="11"/>
      <c r="C81" s="11"/>
      <c r="D81" s="11"/>
      <c r="E81" s="11"/>
      <c r="F81" s="11"/>
      <c r="G81" s="11"/>
      <c r="H81" s="11"/>
      <c r="I81" s="11"/>
      <c r="K81" s="11"/>
      <c r="L81" s="11"/>
      <c r="M81" s="11"/>
      <c r="N81" s="11"/>
      <c r="O81" s="11"/>
      <c r="P81" s="12"/>
    </row>
    <row r="82" spans="1:16" ht="18">
      <c r="A82" s="11" t="s">
        <v>287</v>
      </c>
      <c r="B82" s="11"/>
      <c r="C82" s="11"/>
      <c r="D82" s="11"/>
      <c r="E82" s="11"/>
      <c r="F82" s="11"/>
      <c r="G82" s="11"/>
      <c r="H82" s="11"/>
      <c r="I82" s="11"/>
      <c r="K82" s="11"/>
      <c r="L82" s="11"/>
      <c r="M82" s="11"/>
      <c r="N82" s="11"/>
      <c r="O82" s="11"/>
      <c r="P82" s="12"/>
    </row>
    <row r="83" spans="1:16" ht="18">
      <c r="A83" s="11"/>
      <c r="B83" s="11"/>
      <c r="C83" s="11"/>
      <c r="D83" s="11"/>
      <c r="E83" s="48"/>
      <c r="F83" s="48"/>
      <c r="G83" s="48"/>
      <c r="H83" s="48"/>
      <c r="I83" s="48"/>
      <c r="J83" s="48"/>
      <c r="K83" s="11"/>
      <c r="L83" s="7"/>
      <c r="M83" s="7"/>
      <c r="N83" s="11"/>
      <c r="O83" s="48"/>
      <c r="P83" s="50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59"/>
      <c r="K84" s="7"/>
      <c r="L84" s="7"/>
      <c r="M84" s="7"/>
      <c r="N84" s="7"/>
      <c r="O84" s="7"/>
      <c r="P84" s="24"/>
    </row>
    <row r="85" spans="1:16" ht="18">
      <c r="A85" s="7"/>
      <c r="B85" s="59"/>
      <c r="C85" s="59"/>
      <c r="D85" s="59"/>
      <c r="E85" s="59"/>
      <c r="F85" s="59"/>
      <c r="G85" s="59"/>
      <c r="H85" s="59"/>
      <c r="I85" s="59"/>
      <c r="K85" s="59"/>
      <c r="L85" s="59"/>
      <c r="M85" s="59"/>
      <c r="N85" s="59"/>
      <c r="O85" s="59"/>
      <c r="P85" s="59"/>
    </row>
    <row r="86" spans="1:16" ht="18">
      <c r="A86" s="7"/>
      <c r="B86" s="59"/>
      <c r="C86" s="59"/>
      <c r="D86" s="59"/>
      <c r="E86" s="59"/>
      <c r="F86" s="59"/>
      <c r="G86" s="59"/>
      <c r="H86" s="59"/>
      <c r="I86" s="59"/>
      <c r="K86" s="59"/>
      <c r="L86" s="59"/>
      <c r="M86" s="59"/>
      <c r="N86" s="59"/>
      <c r="O86" s="59"/>
      <c r="P86" s="59"/>
    </row>
  </sheetData>
  <sheetProtection/>
  <mergeCells count="52">
    <mergeCell ref="O53:O54"/>
    <mergeCell ref="K47:L48"/>
    <mergeCell ref="O60:O61"/>
    <mergeCell ref="O63:O64"/>
    <mergeCell ref="O50:O51"/>
    <mergeCell ref="K50:L51"/>
    <mergeCell ref="O47:O48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L24:M25"/>
    <mergeCell ref="L28:M29"/>
    <mergeCell ref="N8:O9"/>
    <mergeCell ref="N11:O12"/>
    <mergeCell ref="F5:I6"/>
    <mergeCell ref="F8:H9"/>
    <mergeCell ref="F11:H12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D70:D71"/>
    <mergeCell ref="F70:F71"/>
    <mergeCell ref="H70:I71"/>
    <mergeCell ref="F66:F67"/>
    <mergeCell ref="O73:O74"/>
    <mergeCell ref="H66:I67"/>
    <mergeCell ref="O66:O67"/>
    <mergeCell ref="O70:O71"/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6" r:id="rId1"/>
  <headerFooter alignWithMargins="0">
    <oddFooter>&amp;L&amp;"Verdana,Regular"&amp;5&amp;F&amp;CPage 6&amp;R&amp;"Verdana,Regular"&amp;5&amp;D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88">
      <selection activeCell="E32" sqref="E32"/>
    </sheetView>
  </sheetViews>
  <sheetFormatPr defaultColWidth="9.140625" defaultRowHeight="12.75"/>
  <cols>
    <col min="2" max="2" width="15.8515625" style="0" bestFit="1" customWidth="1"/>
    <col min="4" max="4" width="16.00390625" style="0" bestFit="1" customWidth="1"/>
  </cols>
  <sheetData>
    <row r="1" spans="1:4" ht="12.75">
      <c r="A1" s="144" t="s">
        <v>0</v>
      </c>
      <c r="B1" s="144" t="s">
        <v>254</v>
      </c>
      <c r="C1" s="144" t="s">
        <v>256</v>
      </c>
      <c r="D1" s="144" t="s">
        <v>255</v>
      </c>
    </row>
    <row r="2" spans="1:4" ht="12.75">
      <c r="A2" s="130" t="s">
        <v>1</v>
      </c>
      <c r="B2">
        <f>Box_A</f>
        <v>0</v>
      </c>
      <c r="C2" s="130" t="s">
        <v>251</v>
      </c>
      <c r="D2" s="130" t="s">
        <v>253</v>
      </c>
    </row>
    <row r="3" spans="1:4" ht="12.75">
      <c r="A3" s="130" t="s">
        <v>2</v>
      </c>
      <c r="B3">
        <f>Box_B</f>
        <v>0</v>
      </c>
      <c r="C3" s="130" t="s">
        <v>251</v>
      </c>
      <c r="D3" s="130" t="s">
        <v>253</v>
      </c>
    </row>
    <row r="4" spans="1:4" ht="12.75">
      <c r="A4" s="130" t="s">
        <v>3</v>
      </c>
      <c r="B4">
        <f>Box_C</f>
        <v>0</v>
      </c>
      <c r="C4" s="130" t="s">
        <v>251</v>
      </c>
      <c r="D4" s="130" t="s">
        <v>253</v>
      </c>
    </row>
    <row r="5" spans="1:4" ht="12.75">
      <c r="A5" s="130" t="s">
        <v>4</v>
      </c>
      <c r="B5">
        <f>Box_D</f>
        <v>0</v>
      </c>
      <c r="C5" s="130" t="s">
        <v>251</v>
      </c>
      <c r="D5" s="130" t="s">
        <v>253</v>
      </c>
    </row>
    <row r="6" spans="1:4" ht="12.75">
      <c r="A6" s="130" t="s">
        <v>5</v>
      </c>
      <c r="B6">
        <f>Box_E</f>
        <v>0</v>
      </c>
      <c r="C6" s="130" t="s">
        <v>251</v>
      </c>
      <c r="D6" s="130" t="s">
        <v>253</v>
      </c>
    </row>
    <row r="7" spans="1:4" ht="12.75">
      <c r="A7" s="130" t="s">
        <v>7</v>
      </c>
      <c r="B7" s="164">
        <f>Box_F</f>
        <v>0</v>
      </c>
      <c r="C7" s="130" t="s">
        <v>251</v>
      </c>
      <c r="D7" s="130"/>
    </row>
    <row r="8" spans="1:4" ht="12.75">
      <c r="A8" s="130" t="s">
        <v>8</v>
      </c>
      <c r="B8" s="164">
        <f>Box_G</f>
        <v>0</v>
      </c>
      <c r="C8" s="130" t="s">
        <v>251</v>
      </c>
      <c r="D8" s="130"/>
    </row>
    <row r="9" spans="1:3" ht="12.75">
      <c r="A9" s="130" t="s">
        <v>9</v>
      </c>
      <c r="B9">
        <f>Box_H</f>
        <v>0</v>
      </c>
      <c r="C9" s="130" t="s">
        <v>251</v>
      </c>
    </row>
    <row r="10" spans="1:3" ht="12.75">
      <c r="A10" s="130" t="s">
        <v>10</v>
      </c>
      <c r="B10">
        <f>Box_I</f>
        <v>0</v>
      </c>
      <c r="C10" s="130" t="s">
        <v>251</v>
      </c>
    </row>
    <row r="11" spans="1:4" ht="12.75">
      <c r="A11" s="130" t="s">
        <v>102</v>
      </c>
      <c r="B11">
        <f>Box_J</f>
        <v>0</v>
      </c>
      <c r="C11" s="130" t="s">
        <v>251</v>
      </c>
      <c r="D11" s="130"/>
    </row>
    <row r="12" spans="1:4" ht="12.75">
      <c r="A12" s="130" t="s">
        <v>144</v>
      </c>
      <c r="B12">
        <f>Box_K</f>
        <v>0</v>
      </c>
      <c r="C12" s="130" t="s">
        <v>251</v>
      </c>
      <c r="D12" s="130"/>
    </row>
    <row r="13" spans="1:3" ht="12.75">
      <c r="A13">
        <v>1</v>
      </c>
      <c r="B13" s="145">
        <f>Box_1</f>
        <v>0</v>
      </c>
      <c r="C13" s="130" t="s">
        <v>252</v>
      </c>
    </row>
    <row r="14" spans="1:3" ht="12.75">
      <c r="A14">
        <v>2</v>
      </c>
      <c r="B14">
        <f>Box_2</f>
        <v>0</v>
      </c>
      <c r="C14" s="130" t="s">
        <v>252</v>
      </c>
    </row>
    <row r="15" spans="1:3" ht="12.75">
      <c r="A15">
        <v>3</v>
      </c>
      <c r="B15">
        <f>Box_3</f>
        <v>0</v>
      </c>
      <c r="C15" s="130" t="s">
        <v>252</v>
      </c>
    </row>
    <row r="16" spans="1:3" ht="12.75">
      <c r="A16">
        <v>4</v>
      </c>
      <c r="B16">
        <f>Box_4</f>
        <v>0</v>
      </c>
      <c r="C16" s="130" t="s">
        <v>252</v>
      </c>
    </row>
    <row r="17" spans="1:3" ht="12.75">
      <c r="A17">
        <v>5</v>
      </c>
      <c r="B17">
        <f>Box_5</f>
        <v>0</v>
      </c>
      <c r="C17" s="130" t="s">
        <v>252</v>
      </c>
    </row>
    <row r="18" spans="1:4" ht="12.75">
      <c r="A18">
        <v>6</v>
      </c>
      <c r="B18">
        <f>Box_6</f>
        <v>0</v>
      </c>
      <c r="C18" s="130" t="s">
        <v>252</v>
      </c>
      <c r="D18" t="s">
        <v>253</v>
      </c>
    </row>
    <row r="19" spans="1:3" ht="12.75">
      <c r="A19">
        <v>7</v>
      </c>
      <c r="B19">
        <f>Box_7</f>
        <v>0</v>
      </c>
      <c r="C19" s="130" t="s">
        <v>252</v>
      </c>
    </row>
    <row r="20" spans="1:3" ht="12.75">
      <c r="A20">
        <v>8</v>
      </c>
      <c r="B20">
        <f>Box_8</f>
        <v>0</v>
      </c>
      <c r="C20" s="130" t="s">
        <v>252</v>
      </c>
    </row>
    <row r="21" spans="1:3" ht="12.75">
      <c r="A21">
        <v>9</v>
      </c>
      <c r="B21">
        <f>Box_9</f>
        <v>0</v>
      </c>
      <c r="C21" s="130" t="s">
        <v>252</v>
      </c>
    </row>
    <row r="22" spans="1:3" ht="12.75">
      <c r="A22">
        <v>10</v>
      </c>
      <c r="B22">
        <f>Box_10</f>
        <v>0</v>
      </c>
      <c r="C22" s="130" t="s">
        <v>252</v>
      </c>
    </row>
    <row r="23" spans="1:3" ht="12.75">
      <c r="A23">
        <v>11</v>
      </c>
      <c r="B23">
        <f>Box_11</f>
        <v>0</v>
      </c>
      <c r="C23" s="130" t="s">
        <v>252</v>
      </c>
    </row>
    <row r="24" spans="1:3" ht="12.75">
      <c r="A24">
        <v>12</v>
      </c>
      <c r="B24">
        <f>Box_12</f>
        <v>0</v>
      </c>
      <c r="C24" s="130" t="s">
        <v>252</v>
      </c>
    </row>
    <row r="25" spans="1:3" ht="12.75">
      <c r="A25">
        <v>13</v>
      </c>
      <c r="B25" t="e">
        <f>Box_13</f>
        <v>#DIV/0!</v>
      </c>
      <c r="C25" s="130" t="s">
        <v>252</v>
      </c>
    </row>
    <row r="26" spans="1:3" ht="12.75">
      <c r="A26">
        <v>14</v>
      </c>
      <c r="B26">
        <f>Box_14</f>
        <v>0</v>
      </c>
      <c r="C26" s="130" t="s">
        <v>252</v>
      </c>
    </row>
    <row r="27" spans="1:3" ht="12.75">
      <c r="A27">
        <v>15</v>
      </c>
      <c r="B27">
        <f>Box_15</f>
        <v>0</v>
      </c>
      <c r="C27" s="130" t="s">
        <v>252</v>
      </c>
    </row>
    <row r="28" spans="1:3" ht="12.75">
      <c r="A28">
        <v>16</v>
      </c>
      <c r="B28">
        <f>Box_16</f>
        <v>0</v>
      </c>
      <c r="C28" s="130" t="s">
        <v>252</v>
      </c>
    </row>
    <row r="29" spans="1:3" ht="12.75">
      <c r="A29">
        <v>17</v>
      </c>
      <c r="B29">
        <f>Box_17</f>
        <v>0</v>
      </c>
      <c r="C29" s="130" t="s">
        <v>252</v>
      </c>
    </row>
    <row r="30" spans="1:3" ht="12.75">
      <c r="A30">
        <v>18</v>
      </c>
      <c r="B30">
        <f>Box_18</f>
        <v>0</v>
      </c>
      <c r="C30" s="130" t="s">
        <v>252</v>
      </c>
    </row>
    <row r="31" spans="1:4" ht="12.75">
      <c r="A31">
        <v>19</v>
      </c>
      <c r="B31">
        <f>Box_19</f>
        <v>0</v>
      </c>
      <c r="C31" s="130" t="s">
        <v>252</v>
      </c>
      <c r="D31" t="s">
        <v>253</v>
      </c>
    </row>
    <row r="32" spans="1:3" ht="12.75">
      <c r="A32">
        <v>20</v>
      </c>
      <c r="B32">
        <f>Box_20</f>
        <v>0</v>
      </c>
      <c r="C32" s="130" t="s">
        <v>252</v>
      </c>
    </row>
    <row r="33" spans="1:3" ht="12.75">
      <c r="A33">
        <v>21</v>
      </c>
      <c r="B33">
        <f>Box_21</f>
        <v>0</v>
      </c>
      <c r="C33" s="130" t="s">
        <v>252</v>
      </c>
    </row>
    <row r="34" spans="1:3" ht="12.75">
      <c r="A34">
        <v>22</v>
      </c>
      <c r="B34">
        <f>Box_22</f>
        <v>0</v>
      </c>
      <c r="C34" s="130" t="s">
        <v>252</v>
      </c>
    </row>
    <row r="35" spans="1:3" ht="12.75">
      <c r="A35">
        <v>23</v>
      </c>
      <c r="B35">
        <f>Box_23</f>
        <v>0</v>
      </c>
      <c r="C35" s="130" t="s">
        <v>252</v>
      </c>
    </row>
    <row r="36" spans="1:4" ht="12.75">
      <c r="A36">
        <v>24</v>
      </c>
      <c r="B36">
        <f>Box_24</f>
        <v>0</v>
      </c>
      <c r="C36" s="130" t="s">
        <v>252</v>
      </c>
      <c r="D36" t="s">
        <v>253</v>
      </c>
    </row>
    <row r="37" spans="1:3" ht="12.75">
      <c r="A37">
        <v>25</v>
      </c>
      <c r="B37">
        <f>Box_25</f>
        <v>0</v>
      </c>
      <c r="C37" s="130" t="s">
        <v>252</v>
      </c>
    </row>
    <row r="38" spans="1:3" ht="12.75">
      <c r="A38">
        <v>26</v>
      </c>
      <c r="B38">
        <f>Box_26</f>
        <v>0</v>
      </c>
      <c r="C38" s="130" t="s">
        <v>252</v>
      </c>
    </row>
    <row r="39" spans="1:3" ht="12.75">
      <c r="A39">
        <v>27</v>
      </c>
      <c r="B39">
        <f>Box_27</f>
        <v>0</v>
      </c>
      <c r="C39" s="130" t="s">
        <v>252</v>
      </c>
    </row>
    <row r="40" spans="1:3" ht="12.75">
      <c r="A40">
        <v>28</v>
      </c>
      <c r="B40">
        <f>Box_28</f>
        <v>0</v>
      </c>
      <c r="C40" s="130" t="s">
        <v>252</v>
      </c>
    </row>
    <row r="41" spans="1:3" ht="12.75">
      <c r="A41">
        <v>29</v>
      </c>
      <c r="B41" t="e">
        <f>Box_29</f>
        <v>#DIV/0!</v>
      </c>
      <c r="C41" s="130" t="s">
        <v>252</v>
      </c>
    </row>
    <row r="42" spans="1:3" ht="12.75">
      <c r="A42">
        <v>30</v>
      </c>
      <c r="B42">
        <f>Box_30</f>
        <v>0</v>
      </c>
      <c r="C42" s="130" t="s">
        <v>251</v>
      </c>
    </row>
    <row r="43" spans="1:4" ht="12.75">
      <c r="A43">
        <v>31</v>
      </c>
      <c r="B43" t="e">
        <f>Box_31</f>
        <v>#DIV/0!</v>
      </c>
      <c r="C43" s="130" t="s">
        <v>252</v>
      </c>
      <c r="D43" t="s">
        <v>253</v>
      </c>
    </row>
    <row r="44" spans="1:3" ht="12.75">
      <c r="A44">
        <v>32</v>
      </c>
      <c r="B44">
        <f>Box_32</f>
        <v>0</v>
      </c>
      <c r="C44" s="130" t="s">
        <v>252</v>
      </c>
    </row>
    <row r="45" spans="1:4" ht="12.75">
      <c r="A45">
        <v>33</v>
      </c>
      <c r="B45" t="e">
        <f>Box_33</f>
        <v>#DIV/0!</v>
      </c>
      <c r="C45" s="130" t="s">
        <v>252</v>
      </c>
      <c r="D45" t="s">
        <v>253</v>
      </c>
    </row>
    <row r="46" spans="1:4" ht="12.75">
      <c r="A46">
        <v>34</v>
      </c>
      <c r="B46" t="e">
        <f>Box_34</f>
        <v>#DIV/0!</v>
      </c>
      <c r="C46" s="130" t="s">
        <v>252</v>
      </c>
      <c r="D46" t="s">
        <v>253</v>
      </c>
    </row>
    <row r="47" spans="1:3" ht="12.75">
      <c r="A47" s="130" t="s">
        <v>154</v>
      </c>
      <c r="B47">
        <f>Box_35a</f>
        <v>0</v>
      </c>
      <c r="C47" s="130" t="s">
        <v>252</v>
      </c>
    </row>
    <row r="48" spans="1:3" ht="12.75">
      <c r="A48" s="130" t="s">
        <v>155</v>
      </c>
      <c r="B48">
        <f>Box_35b</f>
        <v>0</v>
      </c>
      <c r="C48" s="130" t="s">
        <v>252</v>
      </c>
    </row>
    <row r="49" spans="1:3" ht="12.75">
      <c r="A49" s="130" t="s">
        <v>156</v>
      </c>
      <c r="B49">
        <f>Box_35c</f>
        <v>0</v>
      </c>
      <c r="C49" s="130" t="s">
        <v>252</v>
      </c>
    </row>
    <row r="50" spans="1:3" ht="12.75">
      <c r="A50">
        <v>35</v>
      </c>
      <c r="B50">
        <f>Box_35</f>
        <v>0</v>
      </c>
      <c r="C50" s="130" t="s">
        <v>252</v>
      </c>
    </row>
    <row r="51" spans="1:4" ht="12.75">
      <c r="A51">
        <v>36</v>
      </c>
      <c r="B51" t="e">
        <f>Box_36</f>
        <v>#DIV/0!</v>
      </c>
      <c r="C51" s="130" t="s">
        <v>252</v>
      </c>
      <c r="D51" t="s">
        <v>253</v>
      </c>
    </row>
    <row r="52" spans="1:3" ht="12.75">
      <c r="A52">
        <v>37</v>
      </c>
      <c r="B52">
        <f>Box_37</f>
        <v>0</v>
      </c>
      <c r="C52" s="130" t="s">
        <v>252</v>
      </c>
    </row>
    <row r="53" spans="1:4" ht="12.75">
      <c r="A53">
        <v>38</v>
      </c>
      <c r="B53" t="e">
        <f>Box_38</f>
        <v>#DIV/0!</v>
      </c>
      <c r="C53" s="130" t="s">
        <v>252</v>
      </c>
      <c r="D53" t="s">
        <v>253</v>
      </c>
    </row>
    <row r="54" spans="1:3" ht="12.75">
      <c r="A54" s="130" t="s">
        <v>182</v>
      </c>
      <c r="B54">
        <f>Box_38a</f>
        <v>0</v>
      </c>
      <c r="C54" s="130" t="s">
        <v>252</v>
      </c>
    </row>
    <row r="55" spans="1:3" ht="12.75">
      <c r="A55" s="130" t="s">
        <v>211</v>
      </c>
      <c r="B55">
        <f>Box_38b</f>
        <v>0</v>
      </c>
      <c r="C55" s="130" t="s">
        <v>252</v>
      </c>
    </row>
    <row r="56" spans="1:3" ht="12.75">
      <c r="A56" s="130" t="s">
        <v>212</v>
      </c>
      <c r="B56">
        <f>Box_38c</f>
        <v>0</v>
      </c>
      <c r="C56" s="130" t="s">
        <v>252</v>
      </c>
    </row>
    <row r="57" spans="1:3" ht="12.75">
      <c r="A57">
        <v>39</v>
      </c>
      <c r="B57" t="e">
        <f>Box_39</f>
        <v>#DIV/0!</v>
      </c>
      <c r="C57" s="130" t="s">
        <v>252</v>
      </c>
    </row>
    <row r="58" spans="1:3" ht="12.75">
      <c r="A58">
        <v>40</v>
      </c>
      <c r="B58">
        <f>Box_40</f>
        <v>0</v>
      </c>
      <c r="C58" s="130" t="s">
        <v>252</v>
      </c>
    </row>
    <row r="59" spans="1:3" ht="12.75">
      <c r="A59">
        <v>41</v>
      </c>
      <c r="B59">
        <f>Box_41</f>
        <v>0</v>
      </c>
      <c r="C59" s="130" t="s">
        <v>252</v>
      </c>
    </row>
    <row r="60" spans="1:3" ht="12.75">
      <c r="A60">
        <v>42</v>
      </c>
      <c r="B60">
        <f>Box_42</f>
        <v>0</v>
      </c>
      <c r="C60" s="130" t="s">
        <v>252</v>
      </c>
    </row>
    <row r="61" spans="1:3" ht="12.75">
      <c r="A61">
        <v>43</v>
      </c>
      <c r="B61">
        <f>Box_43</f>
        <v>0</v>
      </c>
      <c r="C61" s="130" t="s">
        <v>252</v>
      </c>
    </row>
    <row r="62" spans="1:3" ht="12.75">
      <c r="A62">
        <v>44</v>
      </c>
      <c r="B62" t="e">
        <f>Box_44</f>
        <v>#DIV/0!</v>
      </c>
      <c r="C62" s="130" t="s">
        <v>252</v>
      </c>
    </row>
    <row r="63" spans="1:3" ht="12.75">
      <c r="A63">
        <v>45</v>
      </c>
      <c r="B63" t="e">
        <f>Box_45</f>
        <v>#DIV/0!</v>
      </c>
      <c r="C63" s="130" t="s">
        <v>252</v>
      </c>
    </row>
    <row r="64" spans="1:4" ht="12.75">
      <c r="A64">
        <v>46</v>
      </c>
      <c r="B64" t="e">
        <f>Box_46</f>
        <v>#DIV/0!</v>
      </c>
      <c r="C64" s="130" t="s">
        <v>252</v>
      </c>
      <c r="D64" t="s">
        <v>253</v>
      </c>
    </row>
    <row r="65" spans="1:3" ht="12.75">
      <c r="A65">
        <v>47</v>
      </c>
      <c r="B65">
        <f>Box_47</f>
        <v>0</v>
      </c>
      <c r="C65" s="130" t="s">
        <v>252</v>
      </c>
    </row>
    <row r="66" spans="1:3" ht="12.75">
      <c r="A66">
        <v>48</v>
      </c>
      <c r="B66">
        <f>Box_48</f>
        <v>0</v>
      </c>
      <c r="C66" s="130" t="s">
        <v>252</v>
      </c>
    </row>
    <row r="67" spans="1:3" ht="12.75">
      <c r="A67">
        <v>49</v>
      </c>
      <c r="B67">
        <f>Box_49</f>
        <v>0</v>
      </c>
      <c r="C67" s="130" t="s">
        <v>252</v>
      </c>
    </row>
    <row r="68" spans="1:3" ht="12.75">
      <c r="A68">
        <v>50</v>
      </c>
      <c r="B68">
        <f>Box_50</f>
        <v>0</v>
      </c>
      <c r="C68" s="130" t="s">
        <v>252</v>
      </c>
    </row>
    <row r="69" spans="1:3" ht="12.75">
      <c r="A69">
        <v>51</v>
      </c>
      <c r="B69">
        <f>Box_51</f>
        <v>0</v>
      </c>
      <c r="C69" s="130" t="s">
        <v>252</v>
      </c>
    </row>
    <row r="70" spans="1:3" ht="12.75">
      <c r="A70">
        <v>52</v>
      </c>
      <c r="B70">
        <f>Box_52</f>
        <v>0</v>
      </c>
      <c r="C70" s="130" t="s">
        <v>252</v>
      </c>
    </row>
    <row r="71" spans="1:3" ht="12.75">
      <c r="A71">
        <v>53</v>
      </c>
      <c r="B71">
        <f>Box_53</f>
        <v>0</v>
      </c>
      <c r="C71" s="130" t="s">
        <v>252</v>
      </c>
    </row>
    <row r="72" spans="1:4" ht="12.75">
      <c r="A72">
        <v>54</v>
      </c>
      <c r="B72" t="e">
        <f>Box_54</f>
        <v>#DIV/0!</v>
      </c>
      <c r="C72" s="130" t="s">
        <v>252</v>
      </c>
      <c r="D72" t="s">
        <v>253</v>
      </c>
    </row>
    <row r="73" spans="1:3" ht="12.75">
      <c r="A73">
        <v>55</v>
      </c>
      <c r="B73" t="e">
        <f>Box_55</f>
        <v>#DIV/0!</v>
      </c>
      <c r="C73" s="130" t="s">
        <v>252</v>
      </c>
    </row>
    <row r="74" spans="1:3" ht="12.75">
      <c r="A74">
        <v>56</v>
      </c>
      <c r="B74">
        <f>Box_56</f>
        <v>0</v>
      </c>
      <c r="C74" s="130" t="s">
        <v>252</v>
      </c>
    </row>
    <row r="75" spans="1:3" ht="12.75">
      <c r="A75">
        <v>57</v>
      </c>
      <c r="B75">
        <f>Box_57</f>
        <v>0</v>
      </c>
      <c r="C75" s="130" t="s">
        <v>252</v>
      </c>
    </row>
    <row r="76" spans="1:3" ht="12.75">
      <c r="A76" s="130" t="s">
        <v>164</v>
      </c>
      <c r="B76">
        <f>Box_57a</f>
        <v>0</v>
      </c>
      <c r="C76" s="130" t="s">
        <v>252</v>
      </c>
    </row>
    <row r="77" spans="1:3" ht="12.75">
      <c r="A77" s="130" t="s">
        <v>165</v>
      </c>
      <c r="B77">
        <f>Box_57b</f>
        <v>0</v>
      </c>
      <c r="C77" s="130" t="s">
        <v>252</v>
      </c>
    </row>
    <row r="78" spans="1:3" ht="12.75">
      <c r="A78">
        <v>58</v>
      </c>
      <c r="B78">
        <f>Box_58</f>
        <v>0.225</v>
      </c>
      <c r="C78" s="130" t="s">
        <v>252</v>
      </c>
    </row>
    <row r="79" spans="1:3" ht="12.75">
      <c r="A79">
        <v>59</v>
      </c>
      <c r="B79" t="e">
        <f>Box_59</f>
        <v>#DIV/0!</v>
      </c>
      <c r="C79" s="130" t="s">
        <v>252</v>
      </c>
    </row>
    <row r="80" spans="1:3" ht="12.75">
      <c r="A80">
        <v>60</v>
      </c>
      <c r="B80" t="e">
        <f>Box_60</f>
        <v>#DIV/0!</v>
      </c>
      <c r="C80" s="130" t="s">
        <v>252</v>
      </c>
    </row>
    <row r="81" spans="1:3" ht="12.75">
      <c r="A81">
        <v>61</v>
      </c>
      <c r="B81" t="e">
        <f>Box_61</f>
        <v>#DIV/0!</v>
      </c>
      <c r="C81" s="130" t="s">
        <v>252</v>
      </c>
    </row>
    <row r="82" spans="1:3" ht="12.75">
      <c r="A82">
        <v>62</v>
      </c>
      <c r="B82" t="e">
        <f>Box_62</f>
        <v>#DIV/0!</v>
      </c>
      <c r="C82" s="130" t="s">
        <v>252</v>
      </c>
    </row>
    <row r="83" spans="1:3" ht="12.75">
      <c r="A83">
        <v>63</v>
      </c>
      <c r="B83">
        <f>Box_63</f>
        <v>0</v>
      </c>
      <c r="C83" s="130" t="s">
        <v>252</v>
      </c>
    </row>
    <row r="84" spans="1:3" ht="12.75">
      <c r="A84">
        <v>64</v>
      </c>
      <c r="B84">
        <f>Box_64</f>
        <v>0</v>
      </c>
      <c r="C84" s="130" t="s">
        <v>252</v>
      </c>
    </row>
    <row r="85" spans="1:3" ht="12.75">
      <c r="A85">
        <v>65</v>
      </c>
      <c r="B85">
        <f>Box_65</f>
        <v>0</v>
      </c>
      <c r="C85" s="130" t="s">
        <v>252</v>
      </c>
    </row>
    <row r="86" spans="1:3" ht="12.75">
      <c r="A86">
        <v>66</v>
      </c>
      <c r="B86">
        <f>Box_66</f>
        <v>0</v>
      </c>
      <c r="C86" s="130" t="s">
        <v>252</v>
      </c>
    </row>
    <row r="87" spans="1:3" ht="12.75">
      <c r="A87">
        <v>67</v>
      </c>
      <c r="B87" t="e">
        <f>Box_67</f>
        <v>#DIV/0!</v>
      </c>
      <c r="C87" s="130" t="s">
        <v>252</v>
      </c>
    </row>
    <row r="88" spans="1:3" ht="12.75">
      <c r="A88">
        <v>68</v>
      </c>
      <c r="B88" t="e">
        <f>Box_68</f>
        <v>#DIV/0!</v>
      </c>
      <c r="C88" s="130" t="s">
        <v>252</v>
      </c>
    </row>
    <row r="89" spans="1:3" ht="12.75">
      <c r="A89">
        <v>69</v>
      </c>
      <c r="B89" t="e">
        <f>Box_69</f>
        <v>#DIV/0!</v>
      </c>
      <c r="C89" s="130" t="s">
        <v>252</v>
      </c>
    </row>
    <row r="90" spans="1:3" ht="12.75">
      <c r="A90">
        <v>70</v>
      </c>
      <c r="B90" t="e">
        <f>Box_70</f>
        <v>#DIV/0!</v>
      </c>
      <c r="C90" s="130" t="s">
        <v>252</v>
      </c>
    </row>
    <row r="91" spans="1:3" ht="12.75">
      <c r="A91">
        <v>71</v>
      </c>
      <c r="B91" t="e">
        <f>Box_71</f>
        <v>#DIV/0!</v>
      </c>
      <c r="C91" s="130" t="s">
        <v>252</v>
      </c>
    </row>
    <row r="92" spans="1:3" ht="12.75">
      <c r="A92">
        <v>72</v>
      </c>
      <c r="B92" t="e">
        <f>Box_72</f>
        <v>#DIV/0!</v>
      </c>
      <c r="C92" s="130" t="s">
        <v>252</v>
      </c>
    </row>
    <row r="93" spans="1:3" ht="12.75">
      <c r="A93">
        <v>73</v>
      </c>
      <c r="B93">
        <f>Box_73</f>
        <v>0</v>
      </c>
      <c r="C93" s="130" t="s">
        <v>252</v>
      </c>
    </row>
    <row r="94" spans="1:3" ht="12.75">
      <c r="A94">
        <v>74</v>
      </c>
      <c r="B94">
        <f>Box_74</f>
        <v>0</v>
      </c>
      <c r="C94" s="130" t="s">
        <v>252</v>
      </c>
    </row>
    <row r="95" spans="1:3" ht="12.75">
      <c r="A95" s="130" t="s">
        <v>166</v>
      </c>
      <c r="B95">
        <f>Box_74a</f>
        <v>0</v>
      </c>
      <c r="C95" s="130" t="s">
        <v>252</v>
      </c>
    </row>
    <row r="96" spans="1:3" ht="12.75">
      <c r="A96" s="130" t="s">
        <v>167</v>
      </c>
      <c r="B96">
        <f>Box_74b</f>
        <v>0</v>
      </c>
      <c r="C96" s="130" t="s">
        <v>252</v>
      </c>
    </row>
    <row r="97" spans="1:3" ht="12.75">
      <c r="A97">
        <v>75</v>
      </c>
      <c r="B97">
        <f>Box_75</f>
        <v>0.225</v>
      </c>
      <c r="C97" s="130" t="s">
        <v>252</v>
      </c>
    </row>
    <row r="98" spans="1:3" ht="12.75">
      <c r="A98">
        <v>76</v>
      </c>
      <c r="B98" t="e">
        <f>Box_76</f>
        <v>#DIV/0!</v>
      </c>
      <c r="C98" s="130" t="s">
        <v>252</v>
      </c>
    </row>
    <row r="99" spans="1:3" ht="12.75">
      <c r="A99">
        <v>77</v>
      </c>
      <c r="B99">
        <f>Box_77</f>
        <v>0</v>
      </c>
      <c r="C99" s="130" t="s">
        <v>252</v>
      </c>
    </row>
    <row r="100" spans="1:3" ht="12.75">
      <c r="A100">
        <v>78</v>
      </c>
      <c r="B100">
        <f>Box_78</f>
        <v>0</v>
      </c>
      <c r="C100" s="130" t="s">
        <v>252</v>
      </c>
    </row>
    <row r="101" spans="1:3" ht="12.75">
      <c r="A101">
        <v>79</v>
      </c>
      <c r="B101">
        <f>Box_79</f>
        <v>0</v>
      </c>
      <c r="C101" s="130" t="s">
        <v>252</v>
      </c>
    </row>
    <row r="102" spans="1:3" ht="12.75">
      <c r="A102">
        <v>80</v>
      </c>
      <c r="B102">
        <f>Box_80</f>
        <v>0</v>
      </c>
      <c r="C102" s="130" t="s">
        <v>252</v>
      </c>
    </row>
    <row r="103" spans="1:3" ht="12.75">
      <c r="A103">
        <v>81</v>
      </c>
      <c r="B103">
        <f>Box_81</f>
        <v>0</v>
      </c>
      <c r="C103" s="130" t="s">
        <v>252</v>
      </c>
    </row>
    <row r="104" spans="1:3" ht="12.75">
      <c r="A104">
        <v>82</v>
      </c>
      <c r="B104">
        <f>Box_82</f>
        <v>0</v>
      </c>
      <c r="C104" s="130" t="s">
        <v>252</v>
      </c>
    </row>
    <row r="105" spans="1:3" ht="12.75">
      <c r="A105">
        <v>83</v>
      </c>
      <c r="B105">
        <f>Box_83</f>
        <v>0</v>
      </c>
      <c r="C105" s="130" t="s">
        <v>252</v>
      </c>
    </row>
    <row r="106" spans="1:3" ht="12.75">
      <c r="A106">
        <v>84</v>
      </c>
      <c r="B106" t="e">
        <f>Box_84</f>
        <v>#DIV/0!</v>
      </c>
      <c r="C106" s="130" t="s">
        <v>252</v>
      </c>
    </row>
    <row r="107" spans="1:3" ht="12.75">
      <c r="A107">
        <v>85</v>
      </c>
      <c r="B107">
        <f>Box_85</f>
        <v>0</v>
      </c>
      <c r="C107" s="130" t="s">
        <v>252</v>
      </c>
    </row>
    <row r="108" spans="1:3" ht="12.75">
      <c r="A108">
        <v>86</v>
      </c>
      <c r="B108">
        <f>Box_86</f>
        <v>0</v>
      </c>
      <c r="C108" s="130" t="s">
        <v>252</v>
      </c>
    </row>
    <row r="109" spans="1:3" ht="12.75">
      <c r="A109">
        <v>87</v>
      </c>
      <c r="B109">
        <f>Box_87</f>
        <v>0</v>
      </c>
      <c r="C109" s="130" t="s">
        <v>252</v>
      </c>
    </row>
    <row r="110" spans="1:3" ht="12.75">
      <c r="A110">
        <v>88</v>
      </c>
      <c r="B110" t="e">
        <f>Box_88</f>
        <v>#DIV/0!</v>
      </c>
      <c r="C110" s="130" t="s">
        <v>252</v>
      </c>
    </row>
    <row r="111" spans="1:3" ht="12.75">
      <c r="A111">
        <v>89</v>
      </c>
      <c r="B111">
        <f>Box_89</f>
        <v>0</v>
      </c>
      <c r="C111" s="130" t="s">
        <v>251</v>
      </c>
    </row>
    <row r="112" ht="12.75">
      <c r="C112" s="13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6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Geraldine McCormick</cp:lastModifiedBy>
  <cp:lastPrinted>2019-11-01T15:48:33Z</cp:lastPrinted>
  <dcterms:created xsi:type="dcterms:W3CDTF">2006-11-08T19:03:21Z</dcterms:created>
  <dcterms:modified xsi:type="dcterms:W3CDTF">2021-10-19T12:04:55Z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