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heckCompatibility="1" autoCompressPictures="0"/>
  <mc:AlternateContent xmlns:mc="http://schemas.openxmlformats.org/markup-compatibility/2006">
    <mc:Choice Requires="x15">
      <x15ac:absPath xmlns:x15ac="http://schemas.microsoft.com/office/spreadsheetml/2010/11/ac" url="F:\public\Public HSCPS\Pension Liaison\Workshops\2023-24 Workshops &amp; 1-1's\Calculators\2015 Only\"/>
    </mc:Choice>
  </mc:AlternateContent>
  <xr:revisionPtr revIDLastSave="0" documentId="13_ncr:1_{7B4CEF62-DFAE-4305-AD03-F531A80E134E}" xr6:coauthVersionLast="36" xr6:coauthVersionMax="36" xr10:uidLastSave="{00000000-0000-0000-0000-000000000000}"/>
  <workbookProtection workbookAlgorithmName="SHA-512" workbookHashValue="UD+/k981pW/croCNlMFjnKJitUnI798F9SJLvopxXf8E7x0bYuYrAkaee6Bj20fMAiz++SDHPkCvv6YcybWZIA==" workbookSaltValue="j5n2vvS/+fiu7pr73qQ0MA==" workbookSpinCount="100000" lockStructure="1"/>
  <bookViews>
    <workbookView xWindow="0" yWindow="240" windowWidth="12240" windowHeight="9000" firstSheet="8" activeTab="8"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Ret Age 68" sheetId="9" state="hidden" r:id="rId7"/>
    <sheet name="Sheet3" sheetId="10" state="hidden" r:id="rId8"/>
    <sheet name="2015 Calculator Age 68" sheetId="14" r:id="rId9"/>
    <sheet name="Notes" sheetId="13"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20" i="9" l="1"/>
  <c r="M29" i="9" l="1"/>
  <c r="K17" i="7" s="1"/>
  <c r="K29" i="9"/>
  <c r="J17" i="7" s="1"/>
  <c r="K22" i="9"/>
  <c r="S12" i="14"/>
  <c r="T12" i="14"/>
  <c r="W12" i="14" s="1"/>
  <c r="W13" i="14" s="1"/>
  <c r="V16" i="14" s="1"/>
  <c r="AV16" i="14"/>
  <c r="AX16" i="14" s="1"/>
  <c r="P24" i="14"/>
  <c r="S24" i="14" s="1"/>
  <c r="R24" i="14"/>
  <c r="R72" i="14"/>
  <c r="V18" i="14" l="1"/>
  <c r="AB11" i="14"/>
  <c r="X16" i="14" s="1"/>
  <c r="AC11" i="14"/>
  <c r="Y13" i="14"/>
  <c r="X18" i="14" l="1"/>
  <c r="D20" i="3" l="1"/>
  <c r="C6" i="6" l="1"/>
  <c r="G73" i="3" l="1"/>
  <c r="G74" i="3"/>
  <c r="G78" i="3"/>
  <c r="G75" i="3"/>
  <c r="G79" i="3"/>
  <c r="G76" i="3"/>
  <c r="G77" i="3"/>
  <c r="X147" i="7"/>
  <c r="X156" i="7"/>
  <c r="AB14" i="7"/>
  <c r="AD14" i="7" l="1"/>
  <c r="J21" i="7" s="1"/>
  <c r="AH11" i="7"/>
  <c r="AH12" i="7"/>
  <c r="AH13" i="7"/>
  <c r="AH14" i="7"/>
  <c r="AH15" i="7"/>
  <c r="AH16" i="7"/>
  <c r="AH17" i="7"/>
  <c r="AH18" i="7"/>
  <c r="AH19" i="7"/>
  <c r="AH20" i="7"/>
  <c r="AH21" i="7"/>
  <c r="J22" i="7" l="1"/>
  <c r="K34" i="9" s="1"/>
  <c r="C2" i="6" l="1"/>
  <c r="A1" i="5"/>
  <c r="B15" i="4"/>
  <c r="BG54" i="5" l="1"/>
  <c r="D21" i="3"/>
  <c r="D22" i="3" l="1"/>
  <c r="D23" i="3" l="1"/>
  <c r="D24" i="3" l="1"/>
  <c r="D25" i="3" l="1"/>
  <c r="D26" i="3" l="1"/>
  <c r="D27" i="3" l="1"/>
  <c r="D28" i="3" l="1"/>
  <c r="D29" i="3" l="1"/>
  <c r="D30" i="3" l="1"/>
  <c r="D31" i="3" l="1"/>
  <c r="D32" i="3" l="1"/>
  <c r="D33" i="3" l="1"/>
  <c r="D34" i="3" l="1"/>
  <c r="D35" i="3" l="1"/>
  <c r="D36" i="3" l="1"/>
  <c r="D37" i="3" l="1"/>
  <c r="D38" i="3" l="1"/>
  <c r="D39" i="3" l="1"/>
  <c r="D40" i="3" l="1"/>
  <c r="D41" i="3" l="1"/>
  <c r="D42" i="3" l="1"/>
  <c r="D43" i="3" l="1"/>
  <c r="D44" i="3" l="1"/>
  <c r="D45" i="3" l="1"/>
  <c r="D46" i="3" l="1"/>
  <c r="D47" i="3" l="1"/>
  <c r="D48" i="3" l="1"/>
  <c r="D49" i="3" l="1"/>
  <c r="D50" i="3" l="1"/>
  <c r="D51" i="3" l="1"/>
  <c r="D52" i="3" l="1"/>
  <c r="D53" i="3" l="1"/>
  <c r="D54" i="3" l="1"/>
  <c r="D55" i="3" l="1"/>
  <c r="D56" i="3" l="1"/>
  <c r="D57" i="3" l="1"/>
  <c r="D58" i="3" l="1"/>
  <c r="D59" i="3" l="1"/>
  <c r="D60" i="3" l="1"/>
  <c r="D61" i="3" l="1"/>
  <c r="D62" i="3" l="1"/>
  <c r="D63" i="3" l="1"/>
  <c r="D64" i="3" l="1"/>
  <c r="D65" i="3" l="1"/>
  <c r="D66" i="3" l="1"/>
  <c r="D67" i="3" l="1"/>
  <c r="AV50" i="5" l="1"/>
  <c r="D68" i="3"/>
  <c r="AV51" i="5" l="1"/>
  <c r="AW51" i="5" s="1"/>
  <c r="D69" i="3"/>
  <c r="AV52" i="5" l="1"/>
  <c r="AW52" i="5"/>
  <c r="AX52" i="5" s="1"/>
  <c r="D70" i="3"/>
  <c r="D71" i="3" l="1"/>
  <c r="D72" i="3" l="1"/>
  <c r="G69" i="3" l="1"/>
  <c r="D73" i="3"/>
  <c r="G72" i="3" l="1"/>
  <c r="D74" i="3"/>
  <c r="D75" i="3" l="1"/>
  <c r="D76" i="3" l="1"/>
  <c r="D77" i="3" l="1"/>
  <c r="D78" i="3" l="1"/>
  <c r="D79" i="3" l="1"/>
  <c r="W17" i="7" s="1"/>
  <c r="D14" i="3" l="1"/>
  <c r="E20" i="3" s="1"/>
  <c r="F20" i="3" l="1"/>
  <c r="E21" i="3"/>
  <c r="A4" i="5"/>
  <c r="C4" i="5" s="1"/>
  <c r="C58" i="5" l="1"/>
  <c r="D4" i="5"/>
  <c r="F21" i="3"/>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E22" i="3"/>
  <c r="AF5" i="5" l="1"/>
  <c r="AG5" i="5" s="1"/>
  <c r="AH5" i="5" s="1"/>
  <c r="AI5" i="5" s="1"/>
  <c r="AJ5" i="5" s="1"/>
  <c r="AK5" i="5" s="1"/>
  <c r="AL5" i="5" s="1"/>
  <c r="AM5" i="5" s="1"/>
  <c r="AN5" i="5" s="1"/>
  <c r="AO5" i="5" s="1"/>
  <c r="AP5" i="5" s="1"/>
  <c r="AQ5" i="5" s="1"/>
  <c r="AR5" i="5" s="1"/>
  <c r="AS5" i="5" s="1"/>
  <c r="AT5" i="5" s="1"/>
  <c r="AU5" i="5" s="1"/>
  <c r="AV5" i="5" s="1"/>
  <c r="AW5" i="5" s="1"/>
  <c r="AX5" i="5" s="1"/>
  <c r="AY5" i="5" s="1"/>
  <c r="AZ5" i="5" s="1"/>
  <c r="BA5" i="5" s="1"/>
  <c r="BB5" i="5" s="1"/>
  <c r="BC5" i="5" s="1"/>
  <c r="BD5" i="5" s="1"/>
  <c r="BE5" i="5" s="1"/>
  <c r="BF5" i="5" s="1"/>
  <c r="BG5" i="5" s="1"/>
  <c r="BH5" i="5" s="1"/>
  <c r="G21" i="3"/>
  <c r="D58" i="5"/>
  <c r="E4" i="5"/>
  <c r="F22" i="3"/>
  <c r="A6" i="5"/>
  <c r="E6" i="5" s="1"/>
  <c r="F6" i="5" s="1"/>
  <c r="G6" i="5" s="1"/>
  <c r="H6" i="5" s="1"/>
  <c r="I6" i="5" s="1"/>
  <c r="J6" i="5" s="1"/>
  <c r="K6" i="5" s="1"/>
  <c r="L6" i="5" s="1"/>
  <c r="M6" i="5" s="1"/>
  <c r="N6" i="5" s="1"/>
  <c r="O6" i="5" s="1"/>
  <c r="P6" i="5" s="1"/>
  <c r="Q6" i="5" s="1"/>
  <c r="R6" i="5" s="1"/>
  <c r="S6" i="5" s="1"/>
  <c r="T6" i="5" s="1"/>
  <c r="U6" i="5" s="1"/>
  <c r="V6" i="5" s="1"/>
  <c r="W6" i="5" s="1"/>
  <c r="X6" i="5" s="1"/>
  <c r="Y6" i="5" s="1"/>
  <c r="Z6" i="5" s="1"/>
  <c r="AA6" i="5" s="1"/>
  <c r="AB6" i="5" s="1"/>
  <c r="AC6" i="5" s="1"/>
  <c r="AD6" i="5" s="1"/>
  <c r="AE6" i="5" s="1"/>
  <c r="E23" i="3"/>
  <c r="F23" i="3" l="1"/>
  <c r="A7" i="5"/>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E24" i="3"/>
  <c r="AF6" i="5"/>
  <c r="AG6" i="5" s="1"/>
  <c r="AH6" i="5" s="1"/>
  <c r="AI6" i="5" s="1"/>
  <c r="AJ6" i="5" s="1"/>
  <c r="AK6" i="5" s="1"/>
  <c r="AL6" i="5" s="1"/>
  <c r="AM6" i="5" s="1"/>
  <c r="AN6" i="5" s="1"/>
  <c r="AO6" i="5" s="1"/>
  <c r="AP6" i="5" s="1"/>
  <c r="AQ6" i="5" s="1"/>
  <c r="AR6" i="5" s="1"/>
  <c r="AS6" i="5" s="1"/>
  <c r="AT6" i="5" s="1"/>
  <c r="AU6" i="5" s="1"/>
  <c r="AV6" i="5" s="1"/>
  <c r="AW6" i="5" s="1"/>
  <c r="AX6" i="5" s="1"/>
  <c r="AY6" i="5" s="1"/>
  <c r="AZ6" i="5" s="1"/>
  <c r="BA6" i="5" s="1"/>
  <c r="BB6" i="5" s="1"/>
  <c r="BC6" i="5" s="1"/>
  <c r="BD6" i="5" s="1"/>
  <c r="BE6" i="5" s="1"/>
  <c r="BF6" i="5" s="1"/>
  <c r="BG6" i="5" s="1"/>
  <c r="BH6" i="5" s="1"/>
  <c r="E58" i="5"/>
  <c r="F4" i="5"/>
  <c r="G22" i="3" l="1"/>
  <c r="G23" i="3"/>
  <c r="AF7" i="5"/>
  <c r="AG7" i="5" s="1"/>
  <c r="AH7" i="5" s="1"/>
  <c r="AI7" i="5" s="1"/>
  <c r="AJ7" i="5" s="1"/>
  <c r="AK7" i="5" s="1"/>
  <c r="AL7" i="5" s="1"/>
  <c r="AM7" i="5" s="1"/>
  <c r="AN7" i="5" s="1"/>
  <c r="AO7" i="5" s="1"/>
  <c r="AP7" i="5" s="1"/>
  <c r="AQ7" i="5" s="1"/>
  <c r="AR7" i="5" s="1"/>
  <c r="AS7" i="5" s="1"/>
  <c r="AT7" i="5" s="1"/>
  <c r="AU7" i="5" s="1"/>
  <c r="AV7" i="5" s="1"/>
  <c r="AW7" i="5" s="1"/>
  <c r="AX7" i="5" s="1"/>
  <c r="AY7" i="5" s="1"/>
  <c r="AZ7" i="5" s="1"/>
  <c r="BA7" i="5" s="1"/>
  <c r="BB7" i="5" s="1"/>
  <c r="BC7" i="5" s="1"/>
  <c r="BD7" i="5" s="1"/>
  <c r="BE7" i="5" s="1"/>
  <c r="BF7" i="5" s="1"/>
  <c r="BG7" i="5" s="1"/>
  <c r="BH7" i="5" s="1"/>
  <c r="F58" i="5"/>
  <c r="G4" i="5"/>
  <c r="F24" i="3"/>
  <c r="A8" i="5"/>
  <c r="G8" i="5" s="1"/>
  <c r="H8" i="5" s="1"/>
  <c r="I8" i="5" s="1"/>
  <c r="J8" i="5" s="1"/>
  <c r="K8" i="5" s="1"/>
  <c r="L8" i="5" s="1"/>
  <c r="M8" i="5" s="1"/>
  <c r="N8" i="5" s="1"/>
  <c r="O8" i="5" s="1"/>
  <c r="P8" i="5" s="1"/>
  <c r="Q8" i="5" s="1"/>
  <c r="R8" i="5" s="1"/>
  <c r="S8" i="5" s="1"/>
  <c r="T8" i="5" s="1"/>
  <c r="U8" i="5" s="1"/>
  <c r="V8" i="5" s="1"/>
  <c r="W8" i="5" s="1"/>
  <c r="X8" i="5" s="1"/>
  <c r="Y8" i="5" s="1"/>
  <c r="Z8" i="5" s="1"/>
  <c r="AA8" i="5" s="1"/>
  <c r="AB8" i="5" s="1"/>
  <c r="AC8" i="5" s="1"/>
  <c r="AD8" i="5" s="1"/>
  <c r="AE8" i="5" s="1"/>
  <c r="E25" i="3"/>
  <c r="G24" i="3" l="1"/>
  <c r="AF8" i="5"/>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G58" i="5"/>
  <c r="H4" i="5"/>
  <c r="F25" i="3"/>
  <c r="A9" i="5"/>
  <c r="H9" i="5" s="1"/>
  <c r="I9" i="5" s="1"/>
  <c r="J9" i="5" s="1"/>
  <c r="K9" i="5" s="1"/>
  <c r="L9" i="5" s="1"/>
  <c r="M9" i="5" s="1"/>
  <c r="N9" i="5" s="1"/>
  <c r="O9" i="5" s="1"/>
  <c r="P9" i="5" s="1"/>
  <c r="Q9" i="5" s="1"/>
  <c r="R9" i="5" s="1"/>
  <c r="S9" i="5" s="1"/>
  <c r="T9" i="5" s="1"/>
  <c r="U9" i="5" s="1"/>
  <c r="V9" i="5" s="1"/>
  <c r="W9" i="5" s="1"/>
  <c r="X9" i="5" s="1"/>
  <c r="Y9" i="5" s="1"/>
  <c r="Z9" i="5" s="1"/>
  <c r="AA9" i="5" s="1"/>
  <c r="AB9" i="5" s="1"/>
  <c r="AC9" i="5" s="1"/>
  <c r="AD9" i="5" s="1"/>
  <c r="AE9" i="5" s="1"/>
  <c r="E26" i="3"/>
  <c r="AF9" i="5" l="1"/>
  <c r="AG9" i="5" s="1"/>
  <c r="AH9" i="5" s="1"/>
  <c r="AI9" i="5" s="1"/>
  <c r="AJ9" i="5" s="1"/>
  <c r="AK9" i="5" s="1"/>
  <c r="AL9" i="5" s="1"/>
  <c r="AM9" i="5" s="1"/>
  <c r="AN9" i="5" s="1"/>
  <c r="AO9" i="5" s="1"/>
  <c r="AP9" i="5" s="1"/>
  <c r="AQ9" i="5" s="1"/>
  <c r="AR9" i="5" s="1"/>
  <c r="AS9" i="5" s="1"/>
  <c r="AT9" i="5" s="1"/>
  <c r="AU9" i="5" s="1"/>
  <c r="AV9" i="5" s="1"/>
  <c r="AW9" i="5" s="1"/>
  <c r="AX9" i="5" s="1"/>
  <c r="AY9" i="5" s="1"/>
  <c r="AZ9" i="5" s="1"/>
  <c r="BA9" i="5" s="1"/>
  <c r="BB9" i="5" s="1"/>
  <c r="BC9" i="5" s="1"/>
  <c r="BD9" i="5" s="1"/>
  <c r="BE9" i="5" s="1"/>
  <c r="BF9" i="5" s="1"/>
  <c r="BG9" i="5" s="1"/>
  <c r="BH9" i="5" s="1"/>
  <c r="H58" i="5"/>
  <c r="I4" i="5"/>
  <c r="F26" i="3"/>
  <c r="A10" i="5"/>
  <c r="I10" i="5" s="1"/>
  <c r="J10" i="5" s="1"/>
  <c r="K10" i="5" s="1"/>
  <c r="L10" i="5" s="1"/>
  <c r="M10" i="5" s="1"/>
  <c r="N10" i="5" s="1"/>
  <c r="O10" i="5" s="1"/>
  <c r="P10" i="5" s="1"/>
  <c r="Q10" i="5" s="1"/>
  <c r="R10" i="5" s="1"/>
  <c r="S10" i="5" s="1"/>
  <c r="T10" i="5" s="1"/>
  <c r="U10" i="5" s="1"/>
  <c r="V10" i="5" s="1"/>
  <c r="W10" i="5" s="1"/>
  <c r="X10" i="5" s="1"/>
  <c r="Y10" i="5" s="1"/>
  <c r="Z10" i="5" s="1"/>
  <c r="AA10" i="5" s="1"/>
  <c r="AB10" i="5" s="1"/>
  <c r="AC10" i="5" s="1"/>
  <c r="AD10" i="5" s="1"/>
  <c r="AE10" i="5" s="1"/>
  <c r="E27" i="3"/>
  <c r="G25" i="3" l="1"/>
  <c r="AF10" i="5"/>
  <c r="AG10" i="5" s="1"/>
  <c r="AH10" i="5" s="1"/>
  <c r="AI10" i="5" s="1"/>
  <c r="AJ10" i="5" s="1"/>
  <c r="AK10" i="5" s="1"/>
  <c r="AL10" i="5" s="1"/>
  <c r="AM10" i="5" s="1"/>
  <c r="AN10" i="5" s="1"/>
  <c r="AO10" i="5" s="1"/>
  <c r="AP10" i="5" s="1"/>
  <c r="AQ10" i="5" s="1"/>
  <c r="AR10" i="5" s="1"/>
  <c r="AS10" i="5" s="1"/>
  <c r="AT10" i="5" s="1"/>
  <c r="AU10" i="5" s="1"/>
  <c r="AV10" i="5" s="1"/>
  <c r="AW10" i="5" s="1"/>
  <c r="AX10" i="5" s="1"/>
  <c r="AY10" i="5" s="1"/>
  <c r="AZ10" i="5" s="1"/>
  <c r="BA10" i="5" s="1"/>
  <c r="BB10" i="5" s="1"/>
  <c r="BC10" i="5" s="1"/>
  <c r="BD10" i="5" s="1"/>
  <c r="BE10" i="5" s="1"/>
  <c r="BF10" i="5" s="1"/>
  <c r="BG10" i="5" s="1"/>
  <c r="BH10" i="5" s="1"/>
  <c r="I58" i="5"/>
  <c r="J4" i="5"/>
  <c r="F27" i="3"/>
  <c r="A11" i="5"/>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E28" i="3"/>
  <c r="G26" i="3" l="1"/>
  <c r="G27" i="3"/>
  <c r="AF11" i="5"/>
  <c r="AG11" i="5" s="1"/>
  <c r="AH11" i="5" s="1"/>
  <c r="AI11" i="5" s="1"/>
  <c r="AJ11" i="5" s="1"/>
  <c r="AK11" i="5" s="1"/>
  <c r="AL11" i="5" s="1"/>
  <c r="AM11" i="5" s="1"/>
  <c r="AN11" i="5" s="1"/>
  <c r="AO11" i="5" s="1"/>
  <c r="AP11" i="5" s="1"/>
  <c r="AQ11" i="5" s="1"/>
  <c r="AR11" i="5" s="1"/>
  <c r="AS11" i="5" s="1"/>
  <c r="AT11" i="5" s="1"/>
  <c r="AU11" i="5" s="1"/>
  <c r="AV11" i="5" s="1"/>
  <c r="AW11" i="5" s="1"/>
  <c r="AX11" i="5" s="1"/>
  <c r="AY11" i="5" s="1"/>
  <c r="AZ11" i="5" s="1"/>
  <c r="BA11" i="5" s="1"/>
  <c r="BB11" i="5" s="1"/>
  <c r="BC11" i="5" s="1"/>
  <c r="BD11" i="5" s="1"/>
  <c r="BE11" i="5" s="1"/>
  <c r="BF11" i="5" s="1"/>
  <c r="BG11" i="5" s="1"/>
  <c r="BH11" i="5" s="1"/>
  <c r="J58" i="5"/>
  <c r="K4" i="5"/>
  <c r="F28" i="3"/>
  <c r="A12" i="5"/>
  <c r="K12" i="5" s="1"/>
  <c r="L12" i="5" s="1"/>
  <c r="M12" i="5" s="1"/>
  <c r="N12" i="5" s="1"/>
  <c r="O12" i="5" s="1"/>
  <c r="P12" i="5" s="1"/>
  <c r="Q12" i="5" s="1"/>
  <c r="R12" i="5" s="1"/>
  <c r="S12" i="5" s="1"/>
  <c r="T12" i="5" s="1"/>
  <c r="U12" i="5" s="1"/>
  <c r="V12" i="5" s="1"/>
  <c r="W12" i="5" s="1"/>
  <c r="X12" i="5" s="1"/>
  <c r="Y12" i="5" s="1"/>
  <c r="Z12" i="5" s="1"/>
  <c r="AA12" i="5" s="1"/>
  <c r="AB12" i="5" s="1"/>
  <c r="AC12" i="5" s="1"/>
  <c r="AD12" i="5" s="1"/>
  <c r="AE12" i="5" s="1"/>
  <c r="E29" i="3"/>
  <c r="AF12" i="5" l="1"/>
  <c r="AG12" i="5" s="1"/>
  <c r="AH12" i="5" s="1"/>
  <c r="AI12" i="5" s="1"/>
  <c r="AJ12" i="5" s="1"/>
  <c r="AK12" i="5" s="1"/>
  <c r="AL12" i="5" s="1"/>
  <c r="AM12" i="5" s="1"/>
  <c r="AN12" i="5" s="1"/>
  <c r="AO12" i="5" s="1"/>
  <c r="AP12" i="5" s="1"/>
  <c r="AQ12" i="5" s="1"/>
  <c r="AR12" i="5" s="1"/>
  <c r="AS12" i="5" s="1"/>
  <c r="AT12" i="5" s="1"/>
  <c r="AU12" i="5" s="1"/>
  <c r="AV12" i="5" s="1"/>
  <c r="AW12" i="5" s="1"/>
  <c r="AX12" i="5" s="1"/>
  <c r="AY12" i="5" s="1"/>
  <c r="AZ12" i="5" s="1"/>
  <c r="BA12" i="5" s="1"/>
  <c r="BB12" i="5" s="1"/>
  <c r="BC12" i="5" s="1"/>
  <c r="BD12" i="5" s="1"/>
  <c r="BE12" i="5" s="1"/>
  <c r="BF12" i="5" s="1"/>
  <c r="BG12" i="5" s="1"/>
  <c r="BH12" i="5" s="1"/>
  <c r="K58" i="5"/>
  <c r="L4" i="5"/>
  <c r="F29" i="3"/>
  <c r="A13" i="5"/>
  <c r="L13" i="5" s="1"/>
  <c r="M13" i="5" s="1"/>
  <c r="N13" i="5" s="1"/>
  <c r="O13" i="5" s="1"/>
  <c r="P13" i="5" s="1"/>
  <c r="Q13" i="5" s="1"/>
  <c r="R13" i="5" s="1"/>
  <c r="S13" i="5" s="1"/>
  <c r="T13" i="5" s="1"/>
  <c r="U13" i="5" s="1"/>
  <c r="V13" i="5" s="1"/>
  <c r="W13" i="5" s="1"/>
  <c r="X13" i="5" s="1"/>
  <c r="Y13" i="5" s="1"/>
  <c r="Z13" i="5" s="1"/>
  <c r="AA13" i="5" s="1"/>
  <c r="AB13" i="5" s="1"/>
  <c r="AC13" i="5" s="1"/>
  <c r="AD13" i="5" s="1"/>
  <c r="AE13" i="5" s="1"/>
  <c r="E30" i="3"/>
  <c r="G28" i="3" l="1"/>
  <c r="AF13" i="5"/>
  <c r="AG13" i="5" s="1"/>
  <c r="AH13" i="5" s="1"/>
  <c r="AI13" i="5" s="1"/>
  <c r="AJ13" i="5" s="1"/>
  <c r="AK13" i="5" s="1"/>
  <c r="AL13" i="5" s="1"/>
  <c r="AM13" i="5" s="1"/>
  <c r="AN13" i="5" s="1"/>
  <c r="AO13" i="5" s="1"/>
  <c r="AP13" i="5" s="1"/>
  <c r="AQ13" i="5" s="1"/>
  <c r="AR13" i="5" s="1"/>
  <c r="AS13" i="5" s="1"/>
  <c r="AT13" i="5" s="1"/>
  <c r="AU13" i="5" s="1"/>
  <c r="AV13" i="5" s="1"/>
  <c r="AW13" i="5" s="1"/>
  <c r="AX13" i="5" s="1"/>
  <c r="AY13" i="5" s="1"/>
  <c r="AZ13" i="5" s="1"/>
  <c r="BA13" i="5" s="1"/>
  <c r="BB13" i="5" s="1"/>
  <c r="BC13" i="5" s="1"/>
  <c r="BD13" i="5" s="1"/>
  <c r="BE13" i="5" s="1"/>
  <c r="BF13" i="5" s="1"/>
  <c r="BG13" i="5" s="1"/>
  <c r="BH13" i="5" s="1"/>
  <c r="L58" i="5"/>
  <c r="M4" i="5"/>
  <c r="F30" i="3"/>
  <c r="E31" i="3"/>
  <c r="A14" i="5"/>
  <c r="M14" i="5" s="1"/>
  <c r="N14" i="5" s="1"/>
  <c r="O14" i="5" s="1"/>
  <c r="P14" i="5" s="1"/>
  <c r="Q14" i="5" s="1"/>
  <c r="R14" i="5" s="1"/>
  <c r="S14" i="5" s="1"/>
  <c r="T14" i="5" s="1"/>
  <c r="U14" i="5" s="1"/>
  <c r="V14" i="5" s="1"/>
  <c r="W14" i="5" s="1"/>
  <c r="X14" i="5" s="1"/>
  <c r="Y14" i="5" s="1"/>
  <c r="Z14" i="5" s="1"/>
  <c r="AA14" i="5" s="1"/>
  <c r="AB14" i="5" s="1"/>
  <c r="AC14" i="5" s="1"/>
  <c r="AD14" i="5" s="1"/>
  <c r="AE14" i="5" s="1"/>
  <c r="G29" i="3" l="1"/>
  <c r="F31" i="3"/>
  <c r="A15" i="5"/>
  <c r="N15" i="5" s="1"/>
  <c r="O15" i="5" s="1"/>
  <c r="P15" i="5" s="1"/>
  <c r="Q15" i="5" s="1"/>
  <c r="R15" i="5" s="1"/>
  <c r="S15" i="5" s="1"/>
  <c r="T15" i="5" s="1"/>
  <c r="U15" i="5" s="1"/>
  <c r="V15" i="5" s="1"/>
  <c r="W15" i="5" s="1"/>
  <c r="X15" i="5" s="1"/>
  <c r="Y15" i="5" s="1"/>
  <c r="Z15" i="5" s="1"/>
  <c r="AA15" i="5" s="1"/>
  <c r="AB15" i="5" s="1"/>
  <c r="AC15" i="5" s="1"/>
  <c r="AD15" i="5" s="1"/>
  <c r="AE15" i="5" s="1"/>
  <c r="E32" i="3"/>
  <c r="M58" i="5"/>
  <c r="N4" i="5"/>
  <c r="G30" i="3"/>
  <c r="AF14" i="5"/>
  <c r="AG14" i="5" s="1"/>
  <c r="AH14" i="5" s="1"/>
  <c r="AI14" i="5" s="1"/>
  <c r="AJ14" i="5" s="1"/>
  <c r="AK14" i="5" s="1"/>
  <c r="AL14" i="5" s="1"/>
  <c r="AM14" i="5" s="1"/>
  <c r="AN14" i="5" s="1"/>
  <c r="AO14" i="5" s="1"/>
  <c r="AP14" i="5" s="1"/>
  <c r="AQ14" i="5" s="1"/>
  <c r="AR14" i="5" s="1"/>
  <c r="AS14" i="5" s="1"/>
  <c r="AT14" i="5" s="1"/>
  <c r="AU14" i="5" s="1"/>
  <c r="AV14" i="5" s="1"/>
  <c r="AW14" i="5" s="1"/>
  <c r="AX14" i="5" s="1"/>
  <c r="AY14" i="5" s="1"/>
  <c r="AZ14" i="5" s="1"/>
  <c r="BA14" i="5" s="1"/>
  <c r="BB14" i="5" s="1"/>
  <c r="BC14" i="5" s="1"/>
  <c r="BD14" i="5" s="1"/>
  <c r="BE14" i="5" s="1"/>
  <c r="BF14" i="5" s="1"/>
  <c r="BG14" i="5" s="1"/>
  <c r="BH14" i="5" s="1"/>
  <c r="AF15" i="5" l="1"/>
  <c r="AG15" i="5" s="1"/>
  <c r="AH15" i="5" s="1"/>
  <c r="AI15" i="5" s="1"/>
  <c r="AJ15" i="5" s="1"/>
  <c r="AK15" i="5" s="1"/>
  <c r="AL15" i="5" s="1"/>
  <c r="AM15" i="5" s="1"/>
  <c r="AN15" i="5" s="1"/>
  <c r="AO15" i="5" s="1"/>
  <c r="AP15" i="5" s="1"/>
  <c r="AQ15" i="5" s="1"/>
  <c r="AR15" i="5" s="1"/>
  <c r="AS15" i="5" s="1"/>
  <c r="AT15" i="5" s="1"/>
  <c r="AU15" i="5" s="1"/>
  <c r="AV15" i="5" s="1"/>
  <c r="AW15" i="5" s="1"/>
  <c r="AX15" i="5" s="1"/>
  <c r="AY15" i="5" s="1"/>
  <c r="AZ15" i="5" s="1"/>
  <c r="BA15" i="5" s="1"/>
  <c r="BB15" i="5" s="1"/>
  <c r="BC15" i="5" s="1"/>
  <c r="BD15" i="5" s="1"/>
  <c r="BE15" i="5" s="1"/>
  <c r="BF15" i="5" s="1"/>
  <c r="BG15" i="5" s="1"/>
  <c r="BH15" i="5" s="1"/>
  <c r="N58" i="5"/>
  <c r="O4" i="5"/>
  <c r="F32" i="3"/>
  <c r="A16" i="5"/>
  <c r="O16" i="5" s="1"/>
  <c r="P16" i="5" s="1"/>
  <c r="Q16" i="5" s="1"/>
  <c r="R16" i="5" s="1"/>
  <c r="S16" i="5" s="1"/>
  <c r="T16" i="5" s="1"/>
  <c r="U16" i="5" s="1"/>
  <c r="V16" i="5" s="1"/>
  <c r="W16" i="5" s="1"/>
  <c r="X16" i="5" s="1"/>
  <c r="Y16" i="5" s="1"/>
  <c r="Z16" i="5" s="1"/>
  <c r="AA16" i="5" s="1"/>
  <c r="AB16" i="5" s="1"/>
  <c r="AC16" i="5" s="1"/>
  <c r="AD16" i="5" s="1"/>
  <c r="AE16" i="5" s="1"/>
  <c r="E33" i="3"/>
  <c r="G31" i="3" l="1"/>
  <c r="AF16" i="5"/>
  <c r="AG16" i="5" s="1"/>
  <c r="AH16" i="5" s="1"/>
  <c r="AI16" i="5" s="1"/>
  <c r="AJ16" i="5" s="1"/>
  <c r="AK16" i="5" s="1"/>
  <c r="AL16" i="5" s="1"/>
  <c r="AM16" i="5" s="1"/>
  <c r="AN16" i="5" s="1"/>
  <c r="AO16" i="5" s="1"/>
  <c r="AP16" i="5" s="1"/>
  <c r="AQ16" i="5" s="1"/>
  <c r="AR16" i="5" s="1"/>
  <c r="AS16" i="5" s="1"/>
  <c r="AT16" i="5" s="1"/>
  <c r="AU16" i="5" s="1"/>
  <c r="AV16" i="5" s="1"/>
  <c r="AW16" i="5" s="1"/>
  <c r="AX16" i="5" s="1"/>
  <c r="AY16" i="5" s="1"/>
  <c r="AZ16" i="5" s="1"/>
  <c r="BA16" i="5" s="1"/>
  <c r="BB16" i="5" s="1"/>
  <c r="BC16" i="5" s="1"/>
  <c r="BD16" i="5" s="1"/>
  <c r="BE16" i="5" s="1"/>
  <c r="BF16" i="5" s="1"/>
  <c r="BG16" i="5" s="1"/>
  <c r="BH16" i="5" s="1"/>
  <c r="O58" i="5"/>
  <c r="P4" i="5"/>
  <c r="F33" i="3"/>
  <c r="A17" i="5"/>
  <c r="P17" i="5" s="1"/>
  <c r="Q17" i="5" s="1"/>
  <c r="R17" i="5" s="1"/>
  <c r="S17" i="5" s="1"/>
  <c r="T17" i="5" s="1"/>
  <c r="U17" i="5" s="1"/>
  <c r="V17" i="5" s="1"/>
  <c r="W17" i="5" s="1"/>
  <c r="X17" i="5" s="1"/>
  <c r="Y17" i="5" s="1"/>
  <c r="Z17" i="5" s="1"/>
  <c r="AA17" i="5" s="1"/>
  <c r="AB17" i="5" s="1"/>
  <c r="AC17" i="5" s="1"/>
  <c r="AD17" i="5" s="1"/>
  <c r="AE17" i="5" s="1"/>
  <c r="E34" i="3"/>
  <c r="G32" i="3" l="1"/>
  <c r="G33" i="3"/>
  <c r="AF17" i="5"/>
  <c r="AG17" i="5" s="1"/>
  <c r="AH17" i="5" s="1"/>
  <c r="AI17" i="5" s="1"/>
  <c r="AJ17" i="5" s="1"/>
  <c r="AK17" i="5" s="1"/>
  <c r="AL17" i="5" s="1"/>
  <c r="AM17" i="5" s="1"/>
  <c r="AN17" i="5" s="1"/>
  <c r="AO17" i="5" s="1"/>
  <c r="AP17" i="5" s="1"/>
  <c r="AQ17" i="5" s="1"/>
  <c r="AR17" i="5" s="1"/>
  <c r="AS17" i="5" s="1"/>
  <c r="AT17" i="5" s="1"/>
  <c r="AU17" i="5" s="1"/>
  <c r="AV17" i="5" s="1"/>
  <c r="AW17" i="5" s="1"/>
  <c r="AX17" i="5" s="1"/>
  <c r="AY17" i="5" s="1"/>
  <c r="AZ17" i="5" s="1"/>
  <c r="BA17" i="5" s="1"/>
  <c r="BB17" i="5" s="1"/>
  <c r="BC17" i="5" s="1"/>
  <c r="BD17" i="5" s="1"/>
  <c r="BE17" i="5" s="1"/>
  <c r="BF17" i="5" s="1"/>
  <c r="BG17" i="5" s="1"/>
  <c r="BH17" i="5" s="1"/>
  <c r="P58" i="5"/>
  <c r="Q4" i="5"/>
  <c r="F34" i="3"/>
  <c r="A18" i="5"/>
  <c r="Q18" i="5" s="1"/>
  <c r="R18" i="5" s="1"/>
  <c r="S18" i="5" s="1"/>
  <c r="T18" i="5" s="1"/>
  <c r="U18" i="5" s="1"/>
  <c r="V18" i="5" s="1"/>
  <c r="W18" i="5" s="1"/>
  <c r="X18" i="5" s="1"/>
  <c r="Y18" i="5" s="1"/>
  <c r="Z18" i="5" s="1"/>
  <c r="AA18" i="5" s="1"/>
  <c r="AB18" i="5" s="1"/>
  <c r="AC18" i="5" s="1"/>
  <c r="AD18" i="5" s="1"/>
  <c r="AE18" i="5" s="1"/>
  <c r="E35" i="3"/>
  <c r="G34" i="3" l="1"/>
  <c r="AF18" i="5"/>
  <c r="AG18" i="5" s="1"/>
  <c r="AH18" i="5" s="1"/>
  <c r="AI18" i="5" s="1"/>
  <c r="AJ18" i="5" s="1"/>
  <c r="AK18" i="5" s="1"/>
  <c r="AL18" i="5" s="1"/>
  <c r="AM18" i="5" s="1"/>
  <c r="AN18" i="5" s="1"/>
  <c r="AO18" i="5" s="1"/>
  <c r="AP18" i="5" s="1"/>
  <c r="AQ18" i="5" s="1"/>
  <c r="AR18" i="5" s="1"/>
  <c r="AS18" i="5" s="1"/>
  <c r="AT18" i="5" s="1"/>
  <c r="AU18" i="5" s="1"/>
  <c r="AV18" i="5" s="1"/>
  <c r="AW18" i="5" s="1"/>
  <c r="AX18" i="5" s="1"/>
  <c r="AY18" i="5" s="1"/>
  <c r="AZ18" i="5" s="1"/>
  <c r="BA18" i="5" s="1"/>
  <c r="BB18" i="5" s="1"/>
  <c r="BC18" i="5" s="1"/>
  <c r="BD18" i="5" s="1"/>
  <c r="BE18" i="5" s="1"/>
  <c r="BF18" i="5" s="1"/>
  <c r="BG18" i="5" s="1"/>
  <c r="BH18" i="5" s="1"/>
  <c r="Q58" i="5"/>
  <c r="R4" i="5"/>
  <c r="F35" i="3"/>
  <c r="A19" i="5"/>
  <c r="R19" i="5" s="1"/>
  <c r="S19" i="5" s="1"/>
  <c r="T19" i="5" s="1"/>
  <c r="U19" i="5" s="1"/>
  <c r="V19" i="5" s="1"/>
  <c r="W19" i="5" s="1"/>
  <c r="X19" i="5" s="1"/>
  <c r="Y19" i="5" s="1"/>
  <c r="Z19" i="5" s="1"/>
  <c r="AA19" i="5" s="1"/>
  <c r="AB19" i="5" s="1"/>
  <c r="AC19" i="5" s="1"/>
  <c r="AD19" i="5" s="1"/>
  <c r="AE19" i="5" s="1"/>
  <c r="E36" i="3"/>
  <c r="AF19" i="5" l="1"/>
  <c r="AG19" i="5" s="1"/>
  <c r="AH19" i="5" s="1"/>
  <c r="AI19" i="5" s="1"/>
  <c r="AJ19" i="5" s="1"/>
  <c r="AK19" i="5" s="1"/>
  <c r="AL19" i="5" s="1"/>
  <c r="AM19" i="5" s="1"/>
  <c r="AN19" i="5" s="1"/>
  <c r="AO19" i="5" s="1"/>
  <c r="AP19" i="5" s="1"/>
  <c r="AQ19" i="5" s="1"/>
  <c r="AR19" i="5" s="1"/>
  <c r="AS19" i="5" s="1"/>
  <c r="AT19" i="5" s="1"/>
  <c r="AU19" i="5" s="1"/>
  <c r="AV19" i="5" s="1"/>
  <c r="AW19" i="5" s="1"/>
  <c r="AX19" i="5" s="1"/>
  <c r="AY19" i="5" s="1"/>
  <c r="AZ19" i="5" s="1"/>
  <c r="BA19" i="5" s="1"/>
  <c r="BB19" i="5" s="1"/>
  <c r="BC19" i="5" s="1"/>
  <c r="BD19" i="5" s="1"/>
  <c r="BE19" i="5" s="1"/>
  <c r="BF19" i="5" s="1"/>
  <c r="BG19" i="5" s="1"/>
  <c r="BH19" i="5" s="1"/>
  <c r="R58" i="5"/>
  <c r="S4" i="5"/>
  <c r="F36" i="3"/>
  <c r="E37" i="3"/>
  <c r="A20" i="5"/>
  <c r="S20" i="5" s="1"/>
  <c r="T20" i="5" s="1"/>
  <c r="U20" i="5" s="1"/>
  <c r="V20" i="5" s="1"/>
  <c r="W20" i="5" s="1"/>
  <c r="X20" i="5" s="1"/>
  <c r="Y20" i="5" s="1"/>
  <c r="Z20" i="5" s="1"/>
  <c r="AA20" i="5" s="1"/>
  <c r="AB20" i="5" s="1"/>
  <c r="AC20" i="5" s="1"/>
  <c r="AD20" i="5" s="1"/>
  <c r="AE20" i="5" s="1"/>
  <c r="G35" i="3" l="1"/>
  <c r="F37" i="3"/>
  <c r="A21" i="5"/>
  <c r="T21" i="5" s="1"/>
  <c r="U21" i="5" s="1"/>
  <c r="V21" i="5" s="1"/>
  <c r="W21" i="5" s="1"/>
  <c r="X21" i="5" s="1"/>
  <c r="Y21" i="5" s="1"/>
  <c r="Z21" i="5" s="1"/>
  <c r="AA21" i="5" s="1"/>
  <c r="AB21" i="5" s="1"/>
  <c r="AC21" i="5" s="1"/>
  <c r="AD21" i="5" s="1"/>
  <c r="AE21" i="5" s="1"/>
  <c r="E38" i="3"/>
  <c r="S58" i="5"/>
  <c r="T4" i="5"/>
  <c r="G36" i="3"/>
  <c r="AF20" i="5"/>
  <c r="AG20" i="5" s="1"/>
  <c r="AH20" i="5" s="1"/>
  <c r="AI20" i="5" s="1"/>
  <c r="AJ20" i="5" s="1"/>
  <c r="AK20" i="5" s="1"/>
  <c r="AL20" i="5" s="1"/>
  <c r="AM20" i="5" s="1"/>
  <c r="AN20" i="5" s="1"/>
  <c r="AO20" i="5" s="1"/>
  <c r="AP20" i="5" s="1"/>
  <c r="AQ20" i="5" s="1"/>
  <c r="AR20" i="5" s="1"/>
  <c r="AS20" i="5" s="1"/>
  <c r="AT20" i="5" s="1"/>
  <c r="AU20" i="5" s="1"/>
  <c r="AV20" i="5" s="1"/>
  <c r="AW20" i="5" s="1"/>
  <c r="AX20" i="5" s="1"/>
  <c r="AY20" i="5" s="1"/>
  <c r="AZ20" i="5" s="1"/>
  <c r="BA20" i="5" s="1"/>
  <c r="BB20" i="5" s="1"/>
  <c r="BC20" i="5" s="1"/>
  <c r="BD20" i="5" s="1"/>
  <c r="BE20" i="5" s="1"/>
  <c r="BF20" i="5" s="1"/>
  <c r="BG20" i="5" s="1"/>
  <c r="BH20" i="5" s="1"/>
  <c r="AF21" i="5" l="1"/>
  <c r="AG21" i="5" s="1"/>
  <c r="AH21" i="5" s="1"/>
  <c r="AI21" i="5" s="1"/>
  <c r="AJ21" i="5" s="1"/>
  <c r="AK21" i="5" s="1"/>
  <c r="AL21" i="5" s="1"/>
  <c r="AM21" i="5" s="1"/>
  <c r="AN21" i="5" s="1"/>
  <c r="AO21" i="5" s="1"/>
  <c r="AP21" i="5" s="1"/>
  <c r="AQ21" i="5" s="1"/>
  <c r="AR21" i="5" s="1"/>
  <c r="AS21" i="5" s="1"/>
  <c r="AT21" i="5" s="1"/>
  <c r="AU21" i="5" s="1"/>
  <c r="AV21" i="5" s="1"/>
  <c r="AW21" i="5" s="1"/>
  <c r="AX21" i="5" s="1"/>
  <c r="AY21" i="5" s="1"/>
  <c r="AZ21" i="5" s="1"/>
  <c r="BA21" i="5" s="1"/>
  <c r="BB21" i="5" s="1"/>
  <c r="BC21" i="5" s="1"/>
  <c r="BD21" i="5" s="1"/>
  <c r="BE21" i="5" s="1"/>
  <c r="BF21" i="5" s="1"/>
  <c r="BG21" i="5" s="1"/>
  <c r="BH21" i="5" s="1"/>
  <c r="U4" i="5"/>
  <c r="T58" i="5"/>
  <c r="F38" i="3"/>
  <c r="A22" i="5"/>
  <c r="U22" i="5" s="1"/>
  <c r="V22" i="5" s="1"/>
  <c r="W22" i="5" s="1"/>
  <c r="X22" i="5" s="1"/>
  <c r="Y22" i="5" s="1"/>
  <c r="Z22" i="5" s="1"/>
  <c r="AA22" i="5" s="1"/>
  <c r="AB22" i="5" s="1"/>
  <c r="AC22" i="5" s="1"/>
  <c r="AD22" i="5" s="1"/>
  <c r="AE22" i="5" s="1"/>
  <c r="E39" i="3"/>
  <c r="G37" i="3" l="1"/>
  <c r="AF22" i="5"/>
  <c r="AG22" i="5" s="1"/>
  <c r="AH22" i="5" s="1"/>
  <c r="AI22" i="5" s="1"/>
  <c r="AJ22" i="5" s="1"/>
  <c r="AK22" i="5" s="1"/>
  <c r="AL22" i="5" s="1"/>
  <c r="AM22" i="5" s="1"/>
  <c r="AN22" i="5" s="1"/>
  <c r="AO22" i="5" s="1"/>
  <c r="AP22" i="5" s="1"/>
  <c r="AQ22" i="5" s="1"/>
  <c r="AR22" i="5" s="1"/>
  <c r="AS22" i="5" s="1"/>
  <c r="AT22" i="5" s="1"/>
  <c r="AU22" i="5" s="1"/>
  <c r="AV22" i="5" s="1"/>
  <c r="AW22" i="5" s="1"/>
  <c r="AX22" i="5" s="1"/>
  <c r="AY22" i="5" s="1"/>
  <c r="AZ22" i="5" s="1"/>
  <c r="BA22" i="5" s="1"/>
  <c r="BB22" i="5" s="1"/>
  <c r="BC22" i="5" s="1"/>
  <c r="BD22" i="5" s="1"/>
  <c r="BE22" i="5" s="1"/>
  <c r="BF22" i="5" s="1"/>
  <c r="BG22" i="5" s="1"/>
  <c r="BH22" i="5" s="1"/>
  <c r="F39" i="3"/>
  <c r="A23" i="5"/>
  <c r="V23" i="5" s="1"/>
  <c r="W23" i="5" s="1"/>
  <c r="X23" i="5" s="1"/>
  <c r="Y23" i="5" s="1"/>
  <c r="Z23" i="5" s="1"/>
  <c r="AA23" i="5" s="1"/>
  <c r="AB23" i="5" s="1"/>
  <c r="AC23" i="5" s="1"/>
  <c r="AD23" i="5" s="1"/>
  <c r="AE23" i="5" s="1"/>
  <c r="E40" i="3"/>
  <c r="U58" i="5"/>
  <c r="V4" i="5"/>
  <c r="G38" i="3" l="1"/>
  <c r="G39" i="3"/>
  <c r="AF23" i="5"/>
  <c r="AG23" i="5" s="1"/>
  <c r="AH23" i="5" s="1"/>
  <c r="AI23" i="5" s="1"/>
  <c r="AJ23" i="5" s="1"/>
  <c r="AK23" i="5" s="1"/>
  <c r="AL23" i="5" s="1"/>
  <c r="AM23" i="5" s="1"/>
  <c r="AN23" i="5" s="1"/>
  <c r="AO23" i="5" s="1"/>
  <c r="AP23" i="5" s="1"/>
  <c r="AQ23" i="5" s="1"/>
  <c r="AR23" i="5" s="1"/>
  <c r="AS23" i="5" s="1"/>
  <c r="AT23" i="5" s="1"/>
  <c r="AU23" i="5" s="1"/>
  <c r="AV23" i="5" s="1"/>
  <c r="AW23" i="5" s="1"/>
  <c r="AX23" i="5" s="1"/>
  <c r="AY23" i="5" s="1"/>
  <c r="AZ23" i="5" s="1"/>
  <c r="BA23" i="5" s="1"/>
  <c r="BB23" i="5" s="1"/>
  <c r="BC23" i="5" s="1"/>
  <c r="BD23" i="5" s="1"/>
  <c r="BE23" i="5" s="1"/>
  <c r="BF23" i="5" s="1"/>
  <c r="BG23" i="5" s="1"/>
  <c r="BH23" i="5" s="1"/>
  <c r="V58" i="5"/>
  <c r="W4" i="5"/>
  <c r="F40" i="3"/>
  <c r="A24" i="5"/>
  <c r="W24" i="5" s="1"/>
  <c r="X24" i="5" s="1"/>
  <c r="Y24" i="5" s="1"/>
  <c r="Z24" i="5" s="1"/>
  <c r="AA24" i="5" s="1"/>
  <c r="AB24" i="5" s="1"/>
  <c r="AC24" i="5" s="1"/>
  <c r="AD24" i="5" s="1"/>
  <c r="AE24" i="5" s="1"/>
  <c r="E41" i="3"/>
  <c r="G40" i="3" l="1"/>
  <c r="AF24" i="5"/>
  <c r="AG24" i="5" s="1"/>
  <c r="AH24" i="5" s="1"/>
  <c r="AI24" i="5" s="1"/>
  <c r="AJ24" i="5" s="1"/>
  <c r="AK24" i="5" s="1"/>
  <c r="AL24" i="5" s="1"/>
  <c r="AM24" i="5" s="1"/>
  <c r="AN24" i="5" s="1"/>
  <c r="AO24" i="5" s="1"/>
  <c r="AP24" i="5" s="1"/>
  <c r="AQ24" i="5" s="1"/>
  <c r="AR24" i="5" s="1"/>
  <c r="AS24" i="5" s="1"/>
  <c r="AT24" i="5" s="1"/>
  <c r="AU24" i="5" s="1"/>
  <c r="AV24" i="5" s="1"/>
  <c r="AW24" i="5" s="1"/>
  <c r="AX24" i="5" s="1"/>
  <c r="AY24" i="5" s="1"/>
  <c r="AZ24" i="5" s="1"/>
  <c r="BA24" i="5" s="1"/>
  <c r="BB24" i="5" s="1"/>
  <c r="BC24" i="5" s="1"/>
  <c r="BD24" i="5" s="1"/>
  <c r="BE24" i="5" s="1"/>
  <c r="BF24" i="5" s="1"/>
  <c r="BG24" i="5" s="1"/>
  <c r="BH24" i="5" s="1"/>
  <c r="W58" i="5"/>
  <c r="X4" i="5"/>
  <c r="F41" i="3"/>
  <c r="A25" i="5"/>
  <c r="X25" i="5" s="1"/>
  <c r="Y25" i="5" s="1"/>
  <c r="Z25" i="5" s="1"/>
  <c r="AA25" i="5" s="1"/>
  <c r="AB25" i="5" s="1"/>
  <c r="AC25" i="5" s="1"/>
  <c r="AD25" i="5" s="1"/>
  <c r="AE25" i="5" s="1"/>
  <c r="E42" i="3"/>
  <c r="AF25" i="5" l="1"/>
  <c r="AG25" i="5" s="1"/>
  <c r="AH25" i="5" s="1"/>
  <c r="AI25" i="5" s="1"/>
  <c r="AJ25" i="5" s="1"/>
  <c r="AK25" i="5" s="1"/>
  <c r="AL25" i="5" s="1"/>
  <c r="AM25" i="5" s="1"/>
  <c r="AN25" i="5" s="1"/>
  <c r="AO25" i="5" s="1"/>
  <c r="AP25" i="5" s="1"/>
  <c r="AQ25" i="5" s="1"/>
  <c r="AR25" i="5" s="1"/>
  <c r="AS25" i="5" s="1"/>
  <c r="AT25" i="5" s="1"/>
  <c r="AU25" i="5" s="1"/>
  <c r="AV25" i="5" s="1"/>
  <c r="AW25" i="5" s="1"/>
  <c r="AX25" i="5" s="1"/>
  <c r="AY25" i="5" s="1"/>
  <c r="AZ25" i="5" s="1"/>
  <c r="BA25" i="5" s="1"/>
  <c r="BB25" i="5" s="1"/>
  <c r="BC25" i="5" s="1"/>
  <c r="BD25" i="5" s="1"/>
  <c r="BE25" i="5" s="1"/>
  <c r="BF25" i="5" s="1"/>
  <c r="BG25" i="5" s="1"/>
  <c r="BH25" i="5" s="1"/>
  <c r="X58" i="5"/>
  <c r="Y4" i="5"/>
  <c r="F42" i="3"/>
  <c r="A26" i="5"/>
  <c r="Y26" i="5" s="1"/>
  <c r="Z26" i="5" s="1"/>
  <c r="AA26" i="5" s="1"/>
  <c r="AB26" i="5" s="1"/>
  <c r="AC26" i="5" s="1"/>
  <c r="AD26" i="5" s="1"/>
  <c r="AE26" i="5" s="1"/>
  <c r="E43" i="3"/>
  <c r="G41" i="3" l="1"/>
  <c r="AF26" i="5"/>
  <c r="AG26" i="5" s="1"/>
  <c r="AH26" i="5" s="1"/>
  <c r="AI26" i="5" s="1"/>
  <c r="AJ26" i="5" s="1"/>
  <c r="AK26" i="5" s="1"/>
  <c r="AL26" i="5" s="1"/>
  <c r="AM26" i="5" s="1"/>
  <c r="AN26" i="5" s="1"/>
  <c r="AO26" i="5" s="1"/>
  <c r="AP26" i="5" s="1"/>
  <c r="AQ26" i="5" s="1"/>
  <c r="AR26" i="5" s="1"/>
  <c r="AS26" i="5" s="1"/>
  <c r="AT26" i="5" s="1"/>
  <c r="AU26" i="5" s="1"/>
  <c r="AV26" i="5" s="1"/>
  <c r="AW26" i="5" s="1"/>
  <c r="AX26" i="5" s="1"/>
  <c r="AY26" i="5" s="1"/>
  <c r="AZ26" i="5" s="1"/>
  <c r="BA26" i="5" s="1"/>
  <c r="BB26" i="5" s="1"/>
  <c r="BC26" i="5" s="1"/>
  <c r="BD26" i="5" s="1"/>
  <c r="BE26" i="5" s="1"/>
  <c r="BF26" i="5" s="1"/>
  <c r="BG26" i="5" s="1"/>
  <c r="BH26" i="5" s="1"/>
  <c r="Y58" i="5"/>
  <c r="Z4" i="5"/>
  <c r="F43" i="3"/>
  <c r="E44" i="3"/>
  <c r="A27" i="5"/>
  <c r="Z27" i="5" s="1"/>
  <c r="AA27" i="5" s="1"/>
  <c r="AB27" i="5" s="1"/>
  <c r="AC27" i="5" s="1"/>
  <c r="AD27" i="5" s="1"/>
  <c r="AE27" i="5" s="1"/>
  <c r="G42" i="3" l="1"/>
  <c r="F44" i="3"/>
  <c r="A28" i="5"/>
  <c r="AA28" i="5" s="1"/>
  <c r="AB28" i="5" s="1"/>
  <c r="AC28" i="5" s="1"/>
  <c r="AD28" i="5" s="1"/>
  <c r="AE28" i="5" s="1"/>
  <c r="E45" i="3"/>
  <c r="Z58" i="5"/>
  <c r="AA4" i="5"/>
  <c r="AF27" i="5"/>
  <c r="AG27" i="5" s="1"/>
  <c r="AH27" i="5" s="1"/>
  <c r="AI27" i="5" s="1"/>
  <c r="AJ27" i="5" s="1"/>
  <c r="AK27" i="5" s="1"/>
  <c r="AL27" i="5" s="1"/>
  <c r="AM27" i="5" s="1"/>
  <c r="AN27" i="5" s="1"/>
  <c r="AO27" i="5" s="1"/>
  <c r="AP27" i="5" s="1"/>
  <c r="AQ27" i="5" s="1"/>
  <c r="AR27" i="5" s="1"/>
  <c r="AS27" i="5" s="1"/>
  <c r="AT27" i="5" s="1"/>
  <c r="AU27" i="5" s="1"/>
  <c r="AV27" i="5" s="1"/>
  <c r="AW27" i="5" s="1"/>
  <c r="AX27" i="5" s="1"/>
  <c r="AY27" i="5" s="1"/>
  <c r="AZ27" i="5" s="1"/>
  <c r="BA27" i="5" s="1"/>
  <c r="BB27" i="5" s="1"/>
  <c r="BC27" i="5" s="1"/>
  <c r="BD27" i="5" s="1"/>
  <c r="BE27" i="5" s="1"/>
  <c r="BF27" i="5" s="1"/>
  <c r="BG27" i="5" s="1"/>
  <c r="BH27" i="5" s="1"/>
  <c r="G43" i="3" l="1"/>
  <c r="AF28" i="5"/>
  <c r="AG28" i="5" s="1"/>
  <c r="AH28" i="5" s="1"/>
  <c r="AI28" i="5" s="1"/>
  <c r="AJ28" i="5" s="1"/>
  <c r="AK28" i="5" s="1"/>
  <c r="AL28" i="5" s="1"/>
  <c r="AM28" i="5" s="1"/>
  <c r="AN28" i="5" s="1"/>
  <c r="AO28" i="5" s="1"/>
  <c r="AP28" i="5" s="1"/>
  <c r="AQ28" i="5" s="1"/>
  <c r="AR28" i="5" s="1"/>
  <c r="AS28" i="5" s="1"/>
  <c r="AT28" i="5" s="1"/>
  <c r="AU28" i="5" s="1"/>
  <c r="AV28" i="5" s="1"/>
  <c r="AW28" i="5" s="1"/>
  <c r="AX28" i="5" s="1"/>
  <c r="AY28" i="5" s="1"/>
  <c r="AZ28" i="5" s="1"/>
  <c r="BA28" i="5" s="1"/>
  <c r="BB28" i="5" s="1"/>
  <c r="BC28" i="5" s="1"/>
  <c r="BD28" i="5" s="1"/>
  <c r="BE28" i="5" s="1"/>
  <c r="BF28" i="5" s="1"/>
  <c r="BG28" i="5" s="1"/>
  <c r="BH28" i="5" s="1"/>
  <c r="AA58" i="5"/>
  <c r="AB4" i="5"/>
  <c r="F45" i="3"/>
  <c r="A29" i="5"/>
  <c r="AB29" i="5" s="1"/>
  <c r="AC29" i="5" s="1"/>
  <c r="AD29" i="5" s="1"/>
  <c r="AE29" i="5" s="1"/>
  <c r="E46" i="3"/>
  <c r="G44" i="3" l="1"/>
  <c r="AF29" i="5"/>
  <c r="AG29" i="5" s="1"/>
  <c r="AH29" i="5" s="1"/>
  <c r="AI29" i="5" s="1"/>
  <c r="AJ29" i="5" s="1"/>
  <c r="AK29" i="5" s="1"/>
  <c r="AL29" i="5" s="1"/>
  <c r="AM29" i="5" s="1"/>
  <c r="AN29" i="5" s="1"/>
  <c r="AO29" i="5" s="1"/>
  <c r="AP29" i="5" s="1"/>
  <c r="AQ29" i="5" s="1"/>
  <c r="AR29" i="5" s="1"/>
  <c r="AS29" i="5" s="1"/>
  <c r="AT29" i="5" s="1"/>
  <c r="AU29" i="5" s="1"/>
  <c r="AV29" i="5" s="1"/>
  <c r="AW29" i="5" s="1"/>
  <c r="AX29" i="5" s="1"/>
  <c r="AY29" i="5" s="1"/>
  <c r="AZ29" i="5" s="1"/>
  <c r="BA29" i="5" s="1"/>
  <c r="BB29" i="5" s="1"/>
  <c r="BC29" i="5" s="1"/>
  <c r="BD29" i="5" s="1"/>
  <c r="BE29" i="5" s="1"/>
  <c r="BF29" i="5" s="1"/>
  <c r="BG29" i="5" s="1"/>
  <c r="BH29" i="5" s="1"/>
  <c r="AC4" i="5"/>
  <c r="AB58" i="5"/>
  <c r="F46" i="3"/>
  <c r="A30" i="5"/>
  <c r="AC30" i="5" s="1"/>
  <c r="AD30" i="5" s="1"/>
  <c r="AE30" i="5" s="1"/>
  <c r="E47" i="3"/>
  <c r="G45" i="3" l="1"/>
  <c r="AF30" i="5"/>
  <c r="AG30" i="5" s="1"/>
  <c r="AH30" i="5" s="1"/>
  <c r="AI30" i="5" s="1"/>
  <c r="AJ30" i="5" s="1"/>
  <c r="AK30" i="5" s="1"/>
  <c r="AL30" i="5" s="1"/>
  <c r="AM30" i="5" s="1"/>
  <c r="AN30" i="5" s="1"/>
  <c r="AO30" i="5" s="1"/>
  <c r="AP30" i="5" s="1"/>
  <c r="AQ30" i="5" s="1"/>
  <c r="AR30" i="5" s="1"/>
  <c r="AS30" i="5" s="1"/>
  <c r="AT30" i="5" s="1"/>
  <c r="AU30" i="5" s="1"/>
  <c r="AV30" i="5" s="1"/>
  <c r="AW30" i="5" s="1"/>
  <c r="AX30" i="5" s="1"/>
  <c r="AY30" i="5" s="1"/>
  <c r="AZ30" i="5" s="1"/>
  <c r="BA30" i="5" s="1"/>
  <c r="BB30" i="5" s="1"/>
  <c r="BC30" i="5" s="1"/>
  <c r="BD30" i="5" s="1"/>
  <c r="BE30" i="5" s="1"/>
  <c r="BF30" i="5" s="1"/>
  <c r="BG30" i="5" s="1"/>
  <c r="BH30" i="5" s="1"/>
  <c r="F47" i="3"/>
  <c r="A31" i="5"/>
  <c r="AD31" i="5" s="1"/>
  <c r="AE31" i="5" s="1"/>
  <c r="E48" i="3"/>
  <c r="E49" i="3" s="1"/>
  <c r="AC58" i="5"/>
  <c r="AD4" i="5"/>
  <c r="G46" i="3" l="1"/>
  <c r="F49" i="3"/>
  <c r="E50" i="3"/>
  <c r="A33" i="5"/>
  <c r="AF33" i="5" s="1"/>
  <c r="AG33" i="5" s="1"/>
  <c r="AH33" i="5" s="1"/>
  <c r="AI33" i="5" s="1"/>
  <c r="AJ33" i="5" s="1"/>
  <c r="AK33" i="5" s="1"/>
  <c r="AL33" i="5" s="1"/>
  <c r="AM33" i="5" s="1"/>
  <c r="AN33" i="5" s="1"/>
  <c r="AO33" i="5" s="1"/>
  <c r="AP33" i="5" s="1"/>
  <c r="AQ33" i="5" s="1"/>
  <c r="AR33" i="5" s="1"/>
  <c r="AS33" i="5" s="1"/>
  <c r="AT33" i="5" s="1"/>
  <c r="AU33" i="5" s="1"/>
  <c r="AV33" i="5" s="1"/>
  <c r="AW33" i="5" s="1"/>
  <c r="AX33" i="5" s="1"/>
  <c r="AY33" i="5" s="1"/>
  <c r="AZ33" i="5" s="1"/>
  <c r="BA33" i="5" s="1"/>
  <c r="BB33" i="5" s="1"/>
  <c r="BC33" i="5" s="1"/>
  <c r="AF31" i="5"/>
  <c r="AG31" i="5" s="1"/>
  <c r="AH31" i="5" s="1"/>
  <c r="AI31" i="5" s="1"/>
  <c r="AJ31" i="5" s="1"/>
  <c r="AK31" i="5" s="1"/>
  <c r="AL31" i="5" s="1"/>
  <c r="AM31" i="5" s="1"/>
  <c r="AN31" i="5" s="1"/>
  <c r="AO31" i="5" s="1"/>
  <c r="AP31" i="5" s="1"/>
  <c r="AQ31" i="5" s="1"/>
  <c r="AR31" i="5" s="1"/>
  <c r="AS31" i="5" s="1"/>
  <c r="AT31" i="5" s="1"/>
  <c r="AU31" i="5" s="1"/>
  <c r="AV31" i="5" s="1"/>
  <c r="AW31" i="5" s="1"/>
  <c r="AX31" i="5" s="1"/>
  <c r="AY31" i="5" s="1"/>
  <c r="AZ31" i="5" s="1"/>
  <c r="BA31" i="5" s="1"/>
  <c r="BB31" i="5" s="1"/>
  <c r="BC31" i="5" s="1"/>
  <c r="BD31" i="5" s="1"/>
  <c r="BE31" i="5" s="1"/>
  <c r="BF31" i="5" s="1"/>
  <c r="BG31" i="5" s="1"/>
  <c r="BH31" i="5" s="1"/>
  <c r="AD58" i="5"/>
  <c r="AE4" i="5"/>
  <c r="F48" i="3"/>
  <c r="A32" i="5"/>
  <c r="AE32" i="5" s="1"/>
  <c r="G47" i="3" l="1"/>
  <c r="E51" i="3"/>
  <c r="F50" i="3"/>
  <c r="A34" i="5"/>
  <c r="AG34" i="5" s="1"/>
  <c r="AH34" i="5" s="1"/>
  <c r="AI34" i="5" s="1"/>
  <c r="AJ34" i="5" s="1"/>
  <c r="AK34" i="5" s="1"/>
  <c r="AL34" i="5" s="1"/>
  <c r="AM34" i="5" s="1"/>
  <c r="AN34" i="5" s="1"/>
  <c r="AO34" i="5" s="1"/>
  <c r="AP34" i="5" s="1"/>
  <c r="AQ34" i="5" s="1"/>
  <c r="AR34" i="5" s="1"/>
  <c r="AS34" i="5" s="1"/>
  <c r="AT34" i="5" s="1"/>
  <c r="AU34" i="5" s="1"/>
  <c r="AV34" i="5" s="1"/>
  <c r="AW34" i="5" s="1"/>
  <c r="AX34" i="5" s="1"/>
  <c r="AY34" i="5" s="1"/>
  <c r="AZ34" i="5" s="1"/>
  <c r="BA34" i="5" s="1"/>
  <c r="BB34" i="5" s="1"/>
  <c r="BC34" i="5" s="1"/>
  <c r="G49" i="3"/>
  <c r="BD33" i="5"/>
  <c r="BE33" i="5" s="1"/>
  <c r="BF33" i="5" s="1"/>
  <c r="BG33" i="5" s="1"/>
  <c r="BH33" i="5" s="1"/>
  <c r="AF32" i="5"/>
  <c r="AG32" i="5" s="1"/>
  <c r="AH32" i="5" s="1"/>
  <c r="AI32" i="5" s="1"/>
  <c r="AJ32" i="5" s="1"/>
  <c r="AK32" i="5" s="1"/>
  <c r="AL32" i="5" s="1"/>
  <c r="AM32" i="5" s="1"/>
  <c r="AN32" i="5" s="1"/>
  <c r="AO32" i="5" s="1"/>
  <c r="AP32" i="5" s="1"/>
  <c r="AQ32" i="5" s="1"/>
  <c r="AR32" i="5" s="1"/>
  <c r="AS32" i="5" s="1"/>
  <c r="AT32" i="5" s="1"/>
  <c r="AU32" i="5" s="1"/>
  <c r="AV32" i="5" s="1"/>
  <c r="AW32" i="5" s="1"/>
  <c r="AX32" i="5" s="1"/>
  <c r="AY32" i="5" s="1"/>
  <c r="AZ32" i="5" s="1"/>
  <c r="BA32" i="5" s="1"/>
  <c r="BB32" i="5" s="1"/>
  <c r="BC32" i="5" s="1"/>
  <c r="BD32" i="5" s="1"/>
  <c r="BE32" i="5" s="1"/>
  <c r="BF32" i="5" s="1"/>
  <c r="BG32" i="5" s="1"/>
  <c r="BH32" i="5" s="1"/>
  <c r="AE58" i="5"/>
  <c r="AF4" i="5"/>
  <c r="G48" i="3" l="1"/>
  <c r="G50" i="3"/>
  <c r="BD34" i="5"/>
  <c r="BE34" i="5" s="1"/>
  <c r="BF34" i="5" s="1"/>
  <c r="BG34" i="5" s="1"/>
  <c r="BH34" i="5" s="1"/>
  <c r="A35" i="5"/>
  <c r="AH35" i="5" s="1"/>
  <c r="AI35" i="5" s="1"/>
  <c r="AJ35" i="5" s="1"/>
  <c r="AK35" i="5" s="1"/>
  <c r="AL35" i="5" s="1"/>
  <c r="AM35" i="5" s="1"/>
  <c r="AN35" i="5" s="1"/>
  <c r="AO35" i="5" s="1"/>
  <c r="AP35" i="5" s="1"/>
  <c r="AQ35" i="5" s="1"/>
  <c r="AR35" i="5" s="1"/>
  <c r="AS35" i="5" s="1"/>
  <c r="AT35" i="5" s="1"/>
  <c r="AU35" i="5" s="1"/>
  <c r="AV35" i="5" s="1"/>
  <c r="AW35" i="5" s="1"/>
  <c r="AX35" i="5" s="1"/>
  <c r="AY35" i="5" s="1"/>
  <c r="AZ35" i="5" s="1"/>
  <c r="BA35" i="5" s="1"/>
  <c r="BB35" i="5" s="1"/>
  <c r="BC35" i="5" s="1"/>
  <c r="F51" i="3"/>
  <c r="E52" i="3"/>
  <c r="AF58" i="5"/>
  <c r="AG4" i="5"/>
  <c r="F52" i="3" l="1"/>
  <c r="E53" i="3"/>
  <c r="A36" i="5"/>
  <c r="AI36" i="5" s="1"/>
  <c r="AJ36" i="5" s="1"/>
  <c r="AK36" i="5" s="1"/>
  <c r="AL36" i="5" s="1"/>
  <c r="AM36" i="5" s="1"/>
  <c r="AN36" i="5" s="1"/>
  <c r="AO36" i="5" s="1"/>
  <c r="AP36" i="5" s="1"/>
  <c r="AQ36" i="5" s="1"/>
  <c r="AR36" i="5" s="1"/>
  <c r="AS36" i="5" s="1"/>
  <c r="AT36" i="5" s="1"/>
  <c r="AU36" i="5" s="1"/>
  <c r="AV36" i="5" s="1"/>
  <c r="AW36" i="5" s="1"/>
  <c r="AX36" i="5" s="1"/>
  <c r="AY36" i="5" s="1"/>
  <c r="AZ36" i="5" s="1"/>
  <c r="BA36" i="5" s="1"/>
  <c r="BB36" i="5" s="1"/>
  <c r="BC36" i="5" s="1"/>
  <c r="G51" i="3"/>
  <c r="BD35" i="5"/>
  <c r="BE35" i="5" s="1"/>
  <c r="BF35" i="5" s="1"/>
  <c r="BG35" i="5" s="1"/>
  <c r="BH35" i="5" s="1"/>
  <c r="AG58" i="5"/>
  <c r="AH4" i="5"/>
  <c r="A37" i="5" l="1"/>
  <c r="AJ37" i="5" s="1"/>
  <c r="AK37" i="5" s="1"/>
  <c r="AL37" i="5" s="1"/>
  <c r="AM37" i="5" s="1"/>
  <c r="AN37" i="5" s="1"/>
  <c r="AO37" i="5" s="1"/>
  <c r="AP37" i="5" s="1"/>
  <c r="AQ37" i="5" s="1"/>
  <c r="AR37" i="5" s="1"/>
  <c r="AS37" i="5" s="1"/>
  <c r="AT37" i="5" s="1"/>
  <c r="AU37" i="5" s="1"/>
  <c r="AV37" i="5" s="1"/>
  <c r="AW37" i="5" s="1"/>
  <c r="AX37" i="5" s="1"/>
  <c r="AY37" i="5" s="1"/>
  <c r="AZ37" i="5" s="1"/>
  <c r="BA37" i="5" s="1"/>
  <c r="BB37" i="5" s="1"/>
  <c r="BC37" i="5" s="1"/>
  <c r="E54" i="3"/>
  <c r="F53" i="3"/>
  <c r="G52" i="3"/>
  <c r="BD36" i="5"/>
  <c r="BE36" i="5" s="1"/>
  <c r="BF36" i="5" s="1"/>
  <c r="BG36" i="5" s="1"/>
  <c r="BH36" i="5" s="1"/>
  <c r="AH58" i="5"/>
  <c r="AI4" i="5"/>
  <c r="A38" i="5" l="1"/>
  <c r="AK38" i="5" s="1"/>
  <c r="AL38" i="5" s="1"/>
  <c r="AM38" i="5" s="1"/>
  <c r="AN38" i="5" s="1"/>
  <c r="AO38" i="5" s="1"/>
  <c r="AP38" i="5" s="1"/>
  <c r="AQ38" i="5" s="1"/>
  <c r="AR38" i="5" s="1"/>
  <c r="AS38" i="5" s="1"/>
  <c r="AT38" i="5" s="1"/>
  <c r="AU38" i="5" s="1"/>
  <c r="AV38" i="5" s="1"/>
  <c r="AW38" i="5" s="1"/>
  <c r="AX38" i="5" s="1"/>
  <c r="AY38" i="5" s="1"/>
  <c r="AZ38" i="5" s="1"/>
  <c r="BA38" i="5" s="1"/>
  <c r="BB38" i="5" s="1"/>
  <c r="BC38" i="5" s="1"/>
  <c r="E55" i="3"/>
  <c r="F54" i="3"/>
  <c r="G53" i="3"/>
  <c r="BD37" i="5"/>
  <c r="BE37" i="5" s="1"/>
  <c r="BF37" i="5" s="1"/>
  <c r="BG37" i="5" s="1"/>
  <c r="BH37" i="5" s="1"/>
  <c r="AI58" i="5"/>
  <c r="AJ4" i="5"/>
  <c r="A39" i="5" l="1"/>
  <c r="AL39" i="5" s="1"/>
  <c r="AM39" i="5" s="1"/>
  <c r="AN39" i="5" s="1"/>
  <c r="AO39" i="5" s="1"/>
  <c r="AP39" i="5" s="1"/>
  <c r="AQ39" i="5" s="1"/>
  <c r="AR39" i="5" s="1"/>
  <c r="AS39" i="5" s="1"/>
  <c r="AT39" i="5" s="1"/>
  <c r="AU39" i="5" s="1"/>
  <c r="AV39" i="5" s="1"/>
  <c r="AW39" i="5" s="1"/>
  <c r="AX39" i="5" s="1"/>
  <c r="AY39" i="5" s="1"/>
  <c r="AZ39" i="5" s="1"/>
  <c r="BA39" i="5" s="1"/>
  <c r="BB39" i="5" s="1"/>
  <c r="BC39" i="5" s="1"/>
  <c r="F55" i="3"/>
  <c r="E56" i="3"/>
  <c r="G54" i="3"/>
  <c r="BD38" i="5"/>
  <c r="BE38" i="5" s="1"/>
  <c r="BF38" i="5" s="1"/>
  <c r="BG38" i="5" s="1"/>
  <c r="BH38" i="5" s="1"/>
  <c r="AJ58" i="5"/>
  <c r="AK4" i="5"/>
  <c r="F56" i="3" l="1"/>
  <c r="E57" i="3"/>
  <c r="A40" i="5"/>
  <c r="AM40" i="5" s="1"/>
  <c r="AN40" i="5" s="1"/>
  <c r="AO40" i="5" s="1"/>
  <c r="AP40" i="5" s="1"/>
  <c r="AQ40" i="5" s="1"/>
  <c r="AR40" i="5" s="1"/>
  <c r="AS40" i="5" s="1"/>
  <c r="AT40" i="5" s="1"/>
  <c r="AU40" i="5" s="1"/>
  <c r="AV40" i="5" s="1"/>
  <c r="AW40" i="5" s="1"/>
  <c r="AX40" i="5" s="1"/>
  <c r="AY40" i="5" s="1"/>
  <c r="AZ40" i="5" s="1"/>
  <c r="BA40" i="5" s="1"/>
  <c r="BB40" i="5" s="1"/>
  <c r="BC40" i="5" s="1"/>
  <c r="G55" i="3"/>
  <c r="BD39" i="5"/>
  <c r="BE39" i="5" s="1"/>
  <c r="BF39" i="5" s="1"/>
  <c r="BG39" i="5" s="1"/>
  <c r="BH39" i="5" s="1"/>
  <c r="AK58" i="5"/>
  <c r="AL4" i="5"/>
  <c r="E58" i="3" l="1"/>
  <c r="F57" i="3"/>
  <c r="A41" i="5"/>
  <c r="AN41" i="5" s="1"/>
  <c r="AO41" i="5" s="1"/>
  <c r="AP41" i="5" s="1"/>
  <c r="AQ41" i="5" s="1"/>
  <c r="AR41" i="5" s="1"/>
  <c r="AS41" i="5" s="1"/>
  <c r="AT41" i="5" s="1"/>
  <c r="AU41" i="5" s="1"/>
  <c r="AV41" i="5" s="1"/>
  <c r="AW41" i="5" s="1"/>
  <c r="AX41" i="5" s="1"/>
  <c r="AY41" i="5" s="1"/>
  <c r="AZ41" i="5" s="1"/>
  <c r="BA41" i="5" s="1"/>
  <c r="BB41" i="5" s="1"/>
  <c r="BC41" i="5" s="1"/>
  <c r="G56" i="3"/>
  <c r="BD40" i="5"/>
  <c r="BE40" i="5" s="1"/>
  <c r="BF40" i="5" s="1"/>
  <c r="BG40" i="5" s="1"/>
  <c r="BH40" i="5" s="1"/>
  <c r="AL58" i="5"/>
  <c r="AM4" i="5"/>
  <c r="G57" i="3" l="1"/>
  <c r="BD41" i="5"/>
  <c r="BE41" i="5" s="1"/>
  <c r="BF41" i="5" s="1"/>
  <c r="BG41" i="5" s="1"/>
  <c r="BH41" i="5" s="1"/>
  <c r="A42" i="5"/>
  <c r="AO42" i="5" s="1"/>
  <c r="AP42" i="5" s="1"/>
  <c r="AQ42" i="5" s="1"/>
  <c r="AR42" i="5" s="1"/>
  <c r="AS42" i="5" s="1"/>
  <c r="AT42" i="5" s="1"/>
  <c r="AU42" i="5" s="1"/>
  <c r="AV42" i="5" s="1"/>
  <c r="AW42" i="5" s="1"/>
  <c r="AX42" i="5" s="1"/>
  <c r="AY42" i="5" s="1"/>
  <c r="AZ42" i="5" s="1"/>
  <c r="BA42" i="5" s="1"/>
  <c r="BB42" i="5" s="1"/>
  <c r="BC42" i="5" s="1"/>
  <c r="F58" i="3"/>
  <c r="E59" i="3"/>
  <c r="AM58" i="5"/>
  <c r="AN4" i="5"/>
  <c r="G58" i="3" l="1"/>
  <c r="BD42" i="5"/>
  <c r="BE42" i="5" s="1"/>
  <c r="BF42" i="5" s="1"/>
  <c r="BG42" i="5" s="1"/>
  <c r="BH42" i="5" s="1"/>
  <c r="F59" i="3"/>
  <c r="E60" i="3"/>
  <c r="A43" i="5"/>
  <c r="AP43" i="5" s="1"/>
  <c r="AQ43" i="5" s="1"/>
  <c r="AR43" i="5" s="1"/>
  <c r="AS43" i="5" s="1"/>
  <c r="AT43" i="5" s="1"/>
  <c r="AU43" i="5" s="1"/>
  <c r="AV43" i="5" s="1"/>
  <c r="AW43" i="5" s="1"/>
  <c r="AX43" i="5" s="1"/>
  <c r="AY43" i="5" s="1"/>
  <c r="AZ43" i="5" s="1"/>
  <c r="BA43" i="5" s="1"/>
  <c r="BB43" i="5" s="1"/>
  <c r="BC43" i="5" s="1"/>
  <c r="AN58" i="5"/>
  <c r="AO4" i="5"/>
  <c r="A44" i="5" l="1"/>
  <c r="AQ44" i="5" s="1"/>
  <c r="AR44" i="5" s="1"/>
  <c r="AS44" i="5" s="1"/>
  <c r="AT44" i="5" s="1"/>
  <c r="AU44" i="5" s="1"/>
  <c r="AV44" i="5" s="1"/>
  <c r="AW44" i="5" s="1"/>
  <c r="AX44" i="5" s="1"/>
  <c r="AY44" i="5" s="1"/>
  <c r="AZ44" i="5" s="1"/>
  <c r="BA44" i="5" s="1"/>
  <c r="BB44" i="5" s="1"/>
  <c r="BC44" i="5" s="1"/>
  <c r="E61" i="3"/>
  <c r="F60" i="3"/>
  <c r="G59" i="3"/>
  <c r="BD43" i="5"/>
  <c r="BE43" i="5" s="1"/>
  <c r="BF43" i="5" s="1"/>
  <c r="BG43" i="5" s="1"/>
  <c r="BH43" i="5" s="1"/>
  <c r="AO58" i="5"/>
  <c r="AP4" i="5"/>
  <c r="G20" i="3" s="1"/>
  <c r="H60" i="3" l="1"/>
  <c r="H65" i="3"/>
  <c r="H67" i="3"/>
  <c r="H66" i="3"/>
  <c r="H70" i="3"/>
  <c r="H73" i="3"/>
  <c r="H72" i="3"/>
  <c r="H75" i="3"/>
  <c r="H77" i="3"/>
  <c r="H79" i="3"/>
  <c r="H61" i="3"/>
  <c r="H63" i="3"/>
  <c r="H62" i="3"/>
  <c r="H64" i="3"/>
  <c r="H68" i="3"/>
  <c r="H69" i="3"/>
  <c r="H71" i="3"/>
  <c r="H74" i="3"/>
  <c r="H76" i="3"/>
  <c r="H78" i="3"/>
  <c r="H53" i="3"/>
  <c r="H57" i="3"/>
  <c r="U15" i="7" s="1"/>
  <c r="H49" i="3"/>
  <c r="H59" i="3"/>
  <c r="H56" i="3"/>
  <c r="H28" i="3"/>
  <c r="H38" i="3"/>
  <c r="H52" i="3"/>
  <c r="H58" i="3"/>
  <c r="H51" i="3"/>
  <c r="U9" i="7" s="1"/>
  <c r="H55" i="3"/>
  <c r="H50" i="3"/>
  <c r="U8" i="7" s="1"/>
  <c r="H54" i="3"/>
  <c r="H26" i="3"/>
  <c r="H22" i="3"/>
  <c r="H23" i="3"/>
  <c r="H25" i="3"/>
  <c r="H24" i="3"/>
  <c r="H27" i="3"/>
  <c r="H46" i="3"/>
  <c r="U4" i="7" s="1"/>
  <c r="H20" i="3"/>
  <c r="H29" i="3"/>
  <c r="H37" i="3"/>
  <c r="H36" i="3"/>
  <c r="H45" i="3"/>
  <c r="H41" i="3"/>
  <c r="H42" i="3"/>
  <c r="H44" i="3"/>
  <c r="H47" i="3"/>
  <c r="U5" i="7" s="1"/>
  <c r="H30" i="3"/>
  <c r="H34" i="3"/>
  <c r="H32" i="3"/>
  <c r="H21" i="3"/>
  <c r="H33" i="3"/>
  <c r="H31" i="3"/>
  <c r="H35" i="3"/>
  <c r="H40" i="3"/>
  <c r="H39" i="3"/>
  <c r="H48" i="3"/>
  <c r="H43" i="3"/>
  <c r="U12" i="7" s="1"/>
  <c r="A45" i="5"/>
  <c r="AR45" i="5" s="1"/>
  <c r="AS45" i="5" s="1"/>
  <c r="AT45" i="5" s="1"/>
  <c r="AU45" i="5" s="1"/>
  <c r="AV45" i="5" s="1"/>
  <c r="AW45" i="5" s="1"/>
  <c r="AX45" i="5" s="1"/>
  <c r="AY45" i="5" s="1"/>
  <c r="AZ45" i="5" s="1"/>
  <c r="BA45" i="5" s="1"/>
  <c r="BB45" i="5" s="1"/>
  <c r="BC45" i="5" s="1"/>
  <c r="E62" i="3"/>
  <c r="F61" i="3"/>
  <c r="G60" i="3"/>
  <c r="BD44" i="5"/>
  <c r="BE44" i="5" s="1"/>
  <c r="BF44" i="5" s="1"/>
  <c r="BG44" i="5" s="1"/>
  <c r="BH44" i="5" s="1"/>
  <c r="AP58" i="5"/>
  <c r="AQ4" i="5"/>
  <c r="U13" i="7" l="1"/>
  <c r="U11" i="7"/>
  <c r="U10" i="7"/>
  <c r="U7" i="7"/>
  <c r="U6" i="7"/>
  <c r="U14" i="7"/>
  <c r="J14" i="7"/>
  <c r="A46" i="5"/>
  <c r="AS46" i="5" s="1"/>
  <c r="AT46" i="5" s="1"/>
  <c r="AU46" i="5" s="1"/>
  <c r="AV46" i="5" s="1"/>
  <c r="AW46" i="5" s="1"/>
  <c r="AX46" i="5" s="1"/>
  <c r="AY46" i="5" s="1"/>
  <c r="AZ46" i="5" s="1"/>
  <c r="BA46" i="5" s="1"/>
  <c r="BB46" i="5" s="1"/>
  <c r="BC46" i="5" s="1"/>
  <c r="F62" i="3"/>
  <c r="E63" i="3"/>
  <c r="G61" i="3"/>
  <c r="BD45" i="5"/>
  <c r="BE45" i="5" s="1"/>
  <c r="BF45" i="5" s="1"/>
  <c r="BG45" i="5" s="1"/>
  <c r="BH45" i="5" s="1"/>
  <c r="AQ58" i="5"/>
  <c r="AR4" i="5"/>
  <c r="A47" i="5" l="1"/>
  <c r="AT47" i="5" s="1"/>
  <c r="AU47" i="5" s="1"/>
  <c r="AV47" i="5" s="1"/>
  <c r="AW47" i="5" s="1"/>
  <c r="AX47" i="5" s="1"/>
  <c r="AY47" i="5" s="1"/>
  <c r="AZ47" i="5" s="1"/>
  <c r="BA47" i="5" s="1"/>
  <c r="BB47" i="5" s="1"/>
  <c r="BC47" i="5" s="1"/>
  <c r="F63" i="3"/>
  <c r="E64" i="3"/>
  <c r="G62" i="3"/>
  <c r="BD46" i="5"/>
  <c r="BE46" i="5" s="1"/>
  <c r="BF46" i="5" s="1"/>
  <c r="BG46" i="5" s="1"/>
  <c r="BH46" i="5" s="1"/>
  <c r="AR58" i="5"/>
  <c r="AS4" i="5"/>
  <c r="A48" i="5" l="1"/>
  <c r="AU48" i="5" s="1"/>
  <c r="AV48" i="5" s="1"/>
  <c r="AW48" i="5" s="1"/>
  <c r="AX48" i="5" s="1"/>
  <c r="AY48" i="5" s="1"/>
  <c r="AZ48" i="5" s="1"/>
  <c r="BA48" i="5" s="1"/>
  <c r="BB48" i="5" s="1"/>
  <c r="BC48" i="5" s="1"/>
  <c r="F64" i="3"/>
  <c r="E65" i="3"/>
  <c r="G63" i="3"/>
  <c r="BD47" i="5"/>
  <c r="BE47" i="5" s="1"/>
  <c r="BF47" i="5" s="1"/>
  <c r="BG47" i="5" s="1"/>
  <c r="BH47" i="5" s="1"/>
  <c r="AS58" i="5"/>
  <c r="AT4" i="5"/>
  <c r="A49" i="5" l="1"/>
  <c r="AV49" i="5" s="1"/>
  <c r="AW49" i="5" s="1"/>
  <c r="AX49" i="5" s="1"/>
  <c r="AY49" i="5" s="1"/>
  <c r="AZ49" i="5" s="1"/>
  <c r="BA49" i="5" s="1"/>
  <c r="BB49" i="5" s="1"/>
  <c r="BC49" i="5" s="1"/>
  <c r="F65" i="3"/>
  <c r="E66" i="3"/>
  <c r="G64" i="3"/>
  <c r="BD48" i="5"/>
  <c r="BE48" i="5" s="1"/>
  <c r="BF48" i="5" s="1"/>
  <c r="BG48" i="5" s="1"/>
  <c r="BH48" i="5" s="1"/>
  <c r="AT58" i="5"/>
  <c r="AU4" i="5"/>
  <c r="A50" i="5" l="1"/>
  <c r="AW50" i="5" s="1"/>
  <c r="AX50" i="5" s="1"/>
  <c r="AY50" i="5" s="1"/>
  <c r="AZ50" i="5" s="1"/>
  <c r="BA50" i="5" s="1"/>
  <c r="BB50" i="5" s="1"/>
  <c r="BC50" i="5" s="1"/>
  <c r="F66" i="3"/>
  <c r="E67" i="3"/>
  <c r="G65" i="3"/>
  <c r="BD49" i="5"/>
  <c r="BE49" i="5" s="1"/>
  <c r="BF49" i="5" s="1"/>
  <c r="BG49" i="5" s="1"/>
  <c r="BH49" i="5" s="1"/>
  <c r="AV4" i="5"/>
  <c r="AW4" i="5" s="1"/>
  <c r="AX4" i="5" s="1"/>
  <c r="AY4" i="5" s="1"/>
  <c r="AZ4" i="5" s="1"/>
  <c r="BA4" i="5" s="1"/>
  <c r="BB4" i="5" s="1"/>
  <c r="BC4" i="5" s="1"/>
  <c r="BD4" i="5" s="1"/>
  <c r="BE4" i="5" s="1"/>
  <c r="BF4" i="5" s="1"/>
  <c r="BG4" i="5" s="1"/>
  <c r="BH4" i="5" s="1"/>
  <c r="AU58" i="5"/>
  <c r="AV58" i="5" s="1"/>
  <c r="AW58" i="5" s="1"/>
  <c r="AX58" i="5" s="1"/>
  <c r="AY58" i="5" s="1"/>
  <c r="AZ58" i="5" s="1"/>
  <c r="BA58" i="5" s="1"/>
  <c r="BB58" i="5" s="1"/>
  <c r="BC58" i="5" l="1"/>
  <c r="BD55" i="5" s="1"/>
  <c r="BE55" i="5" s="1"/>
  <c r="BF55" i="5" s="1"/>
  <c r="BG55" i="5" s="1"/>
  <c r="BH55" i="5" s="1"/>
  <c r="J19" i="7"/>
  <c r="A51" i="5"/>
  <c r="AX51" i="5" s="1"/>
  <c r="AY51" i="5" s="1"/>
  <c r="AZ51" i="5" s="1"/>
  <c r="BA51" i="5" s="1"/>
  <c r="BB51" i="5" s="1"/>
  <c r="BC51" i="5" s="1"/>
  <c r="F67" i="3"/>
  <c r="E68" i="3"/>
  <c r="G66" i="3"/>
  <c r="BD50" i="5"/>
  <c r="BE50" i="5" s="1"/>
  <c r="BF50" i="5" s="1"/>
  <c r="BG50" i="5" s="1"/>
  <c r="BH50" i="5" s="1"/>
  <c r="K32" i="9" l="1"/>
  <c r="J24" i="7"/>
  <c r="A52" i="5"/>
  <c r="AY52" i="5" s="1"/>
  <c r="AZ52" i="5" s="1"/>
  <c r="BA52" i="5" s="1"/>
  <c r="BB52" i="5" s="1"/>
  <c r="BC52" i="5" s="1"/>
  <c r="F68" i="3"/>
  <c r="E69" i="3"/>
  <c r="G67" i="3"/>
  <c r="BD51" i="5"/>
  <c r="BE51" i="5" s="1"/>
  <c r="BF51" i="5" s="1"/>
  <c r="BG51" i="5" s="1"/>
  <c r="BH51" i="5" s="1"/>
  <c r="K36" i="9" l="1"/>
  <c r="E29" i="14" s="1"/>
  <c r="J26" i="7"/>
  <c r="A53" i="5"/>
  <c r="AZ53" i="5" s="1"/>
  <c r="BA53" i="5" s="1"/>
  <c r="BB53" i="5" s="1"/>
  <c r="BC53" i="5" s="1"/>
  <c r="F69" i="3"/>
  <c r="E70" i="3"/>
  <c r="G68" i="3"/>
  <c r="BD52" i="5"/>
  <c r="BE52" i="5" s="1"/>
  <c r="BF52" i="5" s="1"/>
  <c r="BG52" i="5" s="1"/>
  <c r="BH52" i="5" s="1"/>
  <c r="Q36" i="9" l="1"/>
  <c r="A54" i="5"/>
  <c r="BA54" i="5" s="1"/>
  <c r="BB54" i="5" s="1"/>
  <c r="BC54" i="5" s="1"/>
  <c r="G70" i="3" s="1"/>
  <c r="F70" i="3"/>
  <c r="E71" i="3"/>
  <c r="A55" i="5" l="1"/>
  <c r="BB55" i="5" s="1"/>
  <c r="BC55" i="5" s="1"/>
  <c r="G71" i="3" s="1"/>
  <c r="K24" i="9" s="1"/>
  <c r="Q24" i="9" s="1"/>
  <c r="F71" i="3"/>
  <c r="E72" i="3"/>
  <c r="A56" i="5" l="1"/>
  <c r="BC56" i="5" s="1"/>
  <c r="F72" i="3"/>
  <c r="E73" i="3"/>
  <c r="F73" i="3" l="1"/>
  <c r="E74" i="3"/>
  <c r="A57" i="5"/>
  <c r="F74" i="3" l="1"/>
  <c r="E75" i="3"/>
  <c r="F75" i="3" l="1"/>
  <c r="E76" i="3"/>
  <c r="F76" i="3" l="1"/>
  <c r="E77" i="3"/>
  <c r="F77" i="3" l="1"/>
  <c r="E78" i="3"/>
  <c r="F78" i="3" l="1"/>
  <c r="E79" i="3"/>
  <c r="F79" i="3" s="1"/>
  <c r="Q60" i="14" l="1"/>
  <c r="Q61" i="14" s="1"/>
  <c r="E32" i="14"/>
  <c r="R46" i="14"/>
  <c r="Q62" i="14" l="1"/>
  <c r="E37" i="14" s="1"/>
  <c r="G49" i="14"/>
  <c r="E50" i="14" s="1"/>
  <c r="R59" i="14"/>
  <c r="J37" i="14"/>
  <c r="E40" i="14" l="1"/>
  <c r="J50" i="14"/>
  <c r="E53" i="14" l="1"/>
</calcChain>
</file>

<file path=xl/sharedStrings.xml><?xml version="1.0" encoding="utf-8"?>
<sst xmlns="http://schemas.openxmlformats.org/spreadsheetml/2006/main" count="162" uniqueCount="142">
  <si>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</si>
  <si>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</si>
  <si>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</si>
  <si>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</si>
  <si>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</si>
  <si>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</si>
  <si>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</si>
  <si>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</si>
  <si>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</si>
  <si>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</si>
  <si>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</si>
  <si>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</si>
  <si>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</si>
  <si>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</si>
  <si>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Date of birth</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</si>
  <si>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</si>
  <si>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</si>
  <si>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</si>
  <si>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</si>
  <si>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</si>
  <si>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</si>
  <si>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</si>
  <si>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</si>
  <si>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</si>
  <si>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</si>
  <si>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</si>
  <si>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</si>
  <si>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</si>
  <si>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</si>
  <si>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</si>
  <si>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</si>
  <si>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</si>
  <si>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</si>
  <si>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</si>
  <si>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</si>
  <si>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</si>
  <si>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</si>
  <si>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</si>
  <si>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</si>
  <si>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</si>
  <si>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</si>
  <si>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</si>
  <si>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ILLUSTRATION OF 2015 PENSION SCHEME BENEFITS FOR NORMAL RETIREMENT AGE OF 68 YEARS</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</si>
  <si>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</si>
  <si>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</si>
  <si>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</si>
  <si>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</si>
  <si>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3. Retirement age of 68</t>
  </si>
  <si>
    <t>Revaluation Rate</t>
  </si>
  <si>
    <t xml:space="preserve">Date Joined Scheme </t>
  </si>
  <si>
    <t>Date Joined 2015 Scheme</t>
  </si>
  <si>
    <t>Enter Date of Birth</t>
  </si>
  <si>
    <t>Enter Date Joined Scheme</t>
  </si>
  <si>
    <t>2015 Scheme Calculator for Member's with a Normal Retirement Age of 68</t>
  </si>
  <si>
    <t>Annual Pensionable Salary at Joined scheme</t>
  </si>
  <si>
    <t>Value of Pension Built to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</si>
  <si>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</si>
  <si>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</si>
  <si>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</si>
  <si>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</si>
  <si>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</si>
  <si>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If you are considering retiring before age 68 enter the age you intend to retire in the yellow boxes</t>
  </si>
  <si>
    <t>Estimated Pension At Age 68 =</t>
  </si>
  <si>
    <t>Estimated VER Pension at Intended Retirement Age</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</si>
  <si>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</si>
  <si>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</si>
  <si>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</si>
  <si>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</si>
  <si>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</si>
  <si>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</si>
  <si>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</si>
  <si>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t>
  </si>
  <si>
    <t xml:space="preserve">               should be taken as a guarantee of the benefits you may receive on retirement.</t>
  </si>
  <si>
    <r>
      <t xml:space="preserve">               This Calculator should only be used by 2015 scheme members born</t>
    </r>
    <r>
      <rPr>
        <b/>
        <sz val="14"/>
        <color rgb="FFFF0000"/>
        <rFont val="Calibri"/>
        <family val="2"/>
        <scheme val="minor"/>
      </rPr>
      <t xml:space="preserve"> after 05/04/1970</t>
    </r>
  </si>
  <si>
    <t>LTA Used</t>
  </si>
  <si>
    <t xml:space="preserve">           3. Retirement age of 68</t>
  </si>
  <si>
    <t xml:space="preserve">          2015 Scheme Calculator - Members with Normal Retirement Age of 68</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</si>
  <si>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</si>
  <si>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</si>
  <si>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5. VER Factors are applicable from 01/04/2019</t>
  </si>
  <si>
    <t xml:space="preserve">This calculator is solely for guidance purposes and is an estimate only. It is not intended to provide you with financial advice. If you require financial advice, you should contact an independent financial adviser. </t>
  </si>
  <si>
    <t>The amount of pension you may receive depends on when you retire.</t>
  </si>
  <si>
    <t>It is assumed that you will remain in active service until your selected retirement date, and that you will retire on normal terms (i.e. you are not retiring on the grounds of ill-health).</t>
  </si>
  <si>
    <t>The calculator does not show pension from other sources, for example the state pension or other private arrangements you may have.</t>
  </si>
  <si>
    <t>Warnings</t>
  </si>
  <si>
    <t>The results shown are estimated, using a given set of assumptions.  Using different assumptions in the calculations could produce different results.</t>
  </si>
  <si>
    <t>Allowing for promotional salary increases would increase the projected benefits.</t>
  </si>
  <si>
    <t>If future experience differs from the assumptions used, the pension you will receive at retirement will be different from those shown.</t>
  </si>
  <si>
    <t>Detailed notes (which explain some of the details of the calculations)</t>
  </si>
  <si>
    <t>The 2015 scheme is a Career Average Revalued Earnings (CARE) scheme with an accrual rate of 1/54 and revaluation for active members before retirement in line with the change in CPI plus 1.5%</t>
  </si>
  <si>
    <t>Transitional and tapered protection have been allowed for in the results.</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</si>
  <si>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</si>
  <si>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</si>
  <si>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</si>
  <si>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If you wish to seek financial advice, please contact an authorised independent financial adviser. The results above are not to be considered as financial advice.  HSC Pension Service  does not accept responsibility for the accuracy of results produced.</t>
  </si>
  <si>
    <t xml:space="preserve">Long-term CPI has been assumed to be 0.5% per year. The calculator presents sets of results, by using long-term pay increases of 0.5% each year. </t>
  </si>
  <si>
    <t>The 2015 scheme active member  in-service revaluation has been set at 2% in all cases.</t>
  </si>
  <si>
    <t>Understanding the Results (Notes and Assumptions)</t>
  </si>
  <si>
    <t>Your scheme provides survivor benefits payable in the event of your death. These are not shown here. See your Scheme/Survivors guide or Annual Benefit Statement for details.</t>
  </si>
  <si>
    <t>The results produced are not a formal statement of your entitlements.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</si>
  <si>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</si>
  <si>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Projected Lump Sum =</t>
  </si>
  <si>
    <t xml:space="preserve">Projected Pension = </t>
  </si>
  <si>
    <t xml:space="preserve">How much additional Lump Sum do you want </t>
  </si>
  <si>
    <t>Option 3. Personal Choice of Amount of Lump Sum and Reduced Pension</t>
  </si>
  <si>
    <t>Option 2. Assuming Maximum Lump Sum and Reduced Pension</t>
  </si>
  <si>
    <t xml:space="preserve">Option 1. Assuming Standard Pension </t>
  </si>
  <si>
    <t>Your Projected Benefits</t>
  </si>
  <si>
    <t>Scroll down to see the  estimated values of benefits based on 3 different options</t>
  </si>
  <si>
    <t>Enter your age in years and months at your proposed retirement date</t>
  </si>
  <si>
    <t>No</t>
  </si>
  <si>
    <t>Yes</t>
  </si>
  <si>
    <t>Month Decimal</t>
  </si>
  <si>
    <t>total</t>
  </si>
  <si>
    <t>2015 Scheme Pension Benefits</t>
  </si>
  <si>
    <t>days converted</t>
  </si>
  <si>
    <t>days</t>
  </si>
  <si>
    <t>years</t>
  </si>
  <si>
    <t xml:space="preserve">total </t>
  </si>
  <si>
    <t>Please read these notes before using this calculator.</t>
  </si>
  <si>
    <t>Reduction Factor Lump Sum</t>
  </si>
  <si>
    <t>Reduction Factor Pension</t>
  </si>
  <si>
    <t>The benefits displayed for 2015 Scheme membership are based on full years from the age you joined to your retirement age. If you have part years’ service actual benefits may be lower</t>
  </si>
  <si>
    <t>HSC Pension Scheme Calculator for 2015 Scheme Members Normal Retirement Age 68 Years</t>
  </si>
  <si>
    <t>Enter Estimated Annual Pensionable Pay on Joining the 2015 Scheme</t>
  </si>
  <si>
    <t>The calculator will display 3 estimated benefit valuations. Option 1, where benefits are claime solely as an annual pension, Option 2, where benefits are claimed</t>
  </si>
  <si>
    <t xml:space="preserve">2015 Scheme Member Calculator Notes </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</si>
  <si>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</si>
  <si>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 xml:space="preserve">Normal Pension Age in the 2015 Scheme is State Pension Age (SPA). Where your selected retirement age is not SPA, the amount of 2015 Scheme pension shown includes actuarial adjustments for the earlier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</si>
  <si>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This calculator only applies to the HSC Pension Scheme in Northern Ireland</t>
  </si>
  <si>
    <t xml:space="preserve"> as an annual pension and the maximum single lump available and Option 3 where you decide how much annual pension and lump sum you wish from those available</t>
  </si>
  <si>
    <t>To use the calculator You should know/estimate your annual pensionable pay at the date you joined the 2015 scheme</t>
  </si>
  <si>
    <t xml:space="preserve">This is the amount of pensionable pay you earned/will earn in your first year of scheme membership </t>
  </si>
  <si>
    <t>Lump Sum Amount</t>
  </si>
  <si>
    <t>The personal choice lump sum cannot exceed the maximum Lump Sum displayed in Option 2</t>
  </si>
  <si>
    <t xml:space="preserve">Enter Age in Years when you joined the 2015 Scheme </t>
  </si>
  <si>
    <t>The calculator cannot take account of different working patterns, i.e. increasing or decreasing hours worked.</t>
  </si>
  <si>
    <t>This calculator will provide an illustration of your pension at a chosen retirement age.</t>
  </si>
  <si>
    <t>The results shown are only estimates, based on the information you input and other assumptions.</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</si>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</sst>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2"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0"/>
      <name val="Arial"/>
      <family val="2"/>
    </font>
    <font>
      <sz val="11"/>
      <color rgb="FF000000"/>
      <name val="Calibri"/>
      <family val="2"/>
      <scheme val="minor"/>
    </font>
    <font>
      <b/>
      <sz val="14"/>
      <color rgb="FF000000"/>
      <name val="Calibri"/>
      <family val="2"/>
      <scheme val="minor"/>
    </font>
    <font>
      <b/>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FF"/>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8" fillId="0" borderId="0"/>
  </cellStyleXfs>
  <cellXfs count="209">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165" fontId="4" fillId="10" borderId="9"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0" fontId="24" fillId="11" borderId="0" xfId="0" applyFont="1" applyFill="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26" fillId="2" borderId="0" xfId="0" applyFont="1" applyFill="1" applyBorder="1" applyProtection="1">
      <protection hidden="1"/>
    </xf>
    <xf numFmtId="0" fontId="6" fillId="2" borderId="0" xfId="0" applyFont="1" applyFill="1" applyBorder="1" applyAlignment="1" applyProtection="1">
      <protection hidden="1"/>
    </xf>
    <xf numFmtId="0" fontId="6" fillId="2" borderId="0" xfId="0" applyFont="1" applyFill="1" applyBorder="1" applyProtection="1">
      <protection hidden="1"/>
    </xf>
    <xf numFmtId="0" fontId="4" fillId="2" borderId="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26" fillId="14" borderId="0" xfId="0" applyFont="1" applyFill="1" applyBorder="1" applyProtection="1">
      <protection hidden="1"/>
    </xf>
    <xf numFmtId="0" fontId="26" fillId="14" borderId="24" xfId="0" applyFont="1" applyFill="1" applyBorder="1" applyProtection="1">
      <protection hidden="1"/>
    </xf>
    <xf numFmtId="0" fontId="0" fillId="14" borderId="25" xfId="0"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6"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9" fillId="2" borderId="30" xfId="0" applyFont="1" applyFill="1" applyBorder="1" applyProtection="1">
      <protection hidden="1"/>
    </xf>
    <xf numFmtId="0" fontId="9" fillId="2" borderId="31" xfId="0" applyFont="1" applyFill="1" applyBorder="1" applyProtection="1">
      <protection hidden="1"/>
    </xf>
    <xf numFmtId="0" fontId="26" fillId="2" borderId="31" xfId="0" applyFont="1" applyFill="1" applyBorder="1" applyProtection="1">
      <protection hidden="1"/>
    </xf>
    <xf numFmtId="0" fontId="0" fillId="2" borderId="31" xfId="0" applyFill="1" applyBorder="1" applyProtection="1">
      <protection hidden="1"/>
    </xf>
    <xf numFmtId="0" fontId="0" fillId="2" borderId="32" xfId="0" applyFill="1" applyBorder="1" applyProtection="1">
      <protection hidden="1"/>
    </xf>
    <xf numFmtId="0" fontId="26" fillId="2" borderId="33" xfId="0" applyFont="1" applyFill="1" applyBorder="1" applyProtection="1">
      <protection hidden="1"/>
    </xf>
    <xf numFmtId="0" fontId="0" fillId="2" borderId="34" xfId="0" applyFill="1" applyBorder="1" applyProtection="1">
      <protection hidden="1"/>
    </xf>
    <xf numFmtId="0" fontId="6" fillId="2" borderId="33" xfId="0" applyFont="1" applyFill="1" applyBorder="1" applyProtection="1">
      <protection hidden="1"/>
    </xf>
    <xf numFmtId="0" fontId="0" fillId="2" borderId="33" xfId="0" applyFill="1" applyBorder="1" applyProtection="1">
      <protection hidden="1"/>
    </xf>
    <xf numFmtId="0" fontId="13" fillId="2" borderId="33" xfId="0" applyFont="1" applyFill="1" applyBorder="1" applyProtection="1">
      <protection hidden="1"/>
    </xf>
    <xf numFmtId="0" fontId="6" fillId="2" borderId="33" xfId="0" applyFont="1" applyFill="1" applyBorder="1" applyAlignment="1" applyProtection="1">
      <alignment horizontal="left" indent="2"/>
      <protection hidden="1"/>
    </xf>
    <xf numFmtId="0" fontId="10" fillId="2" borderId="33" xfId="0" applyFont="1" applyFill="1" applyBorder="1" applyProtection="1">
      <protection hidden="1"/>
    </xf>
    <xf numFmtId="0" fontId="17" fillId="2" borderId="33" xfId="0" applyFont="1" applyFill="1" applyBorder="1" applyProtection="1">
      <protection hidden="1"/>
    </xf>
    <xf numFmtId="0" fontId="0" fillId="2" borderId="35" xfId="0" applyFill="1" applyBorder="1" applyProtection="1">
      <protection hidden="1"/>
    </xf>
    <xf numFmtId="0" fontId="0" fillId="2" borderId="36" xfId="0" applyFill="1" applyBorder="1" applyProtection="1">
      <protection hidden="1"/>
    </xf>
    <xf numFmtId="0" fontId="0" fillId="2" borderId="37" xfId="0" applyFill="1" applyBorder="1" applyProtection="1">
      <protection hidden="1"/>
    </xf>
    <xf numFmtId="0" fontId="26" fillId="11" borderId="30" xfId="0" applyFont="1" applyFill="1" applyBorder="1" applyProtection="1">
      <protection hidden="1"/>
    </xf>
    <xf numFmtId="0" fontId="26" fillId="11" borderId="31" xfId="0" applyFont="1" applyFill="1" applyBorder="1" applyProtection="1">
      <protection hidden="1"/>
    </xf>
    <xf numFmtId="0" fontId="0" fillId="11" borderId="31" xfId="0" applyFill="1" applyBorder="1" applyProtection="1">
      <protection hidden="1"/>
    </xf>
    <xf numFmtId="0" fontId="0" fillId="11" borderId="32" xfId="0" applyFill="1" applyBorder="1" applyProtection="1">
      <protection hidden="1"/>
    </xf>
    <xf numFmtId="0" fontId="26" fillId="11" borderId="33" xfId="0" applyFont="1" applyFill="1" applyBorder="1" applyProtection="1">
      <protection hidden="1"/>
    </xf>
    <xf numFmtId="0" fontId="0" fillId="11" borderId="34" xfId="0" applyFill="1" applyBorder="1" applyProtection="1">
      <protection hidden="1"/>
    </xf>
    <xf numFmtId="0" fontId="26" fillId="11" borderId="35" xfId="0" applyFont="1" applyFill="1" applyBorder="1" applyProtection="1">
      <protection hidden="1"/>
    </xf>
    <xf numFmtId="0" fontId="26" fillId="11" borderId="36" xfId="0" applyFont="1" applyFill="1" applyBorder="1" applyProtection="1">
      <protection hidden="1"/>
    </xf>
    <xf numFmtId="0" fontId="0" fillId="11" borderId="36" xfId="0" applyFill="1" applyBorder="1" applyProtection="1">
      <protection hidden="1"/>
    </xf>
    <xf numFmtId="0" fontId="0" fillId="11" borderId="37" xfId="0" applyFill="1" applyBorder="1" applyProtection="1">
      <protection hidden="1"/>
    </xf>
    <xf numFmtId="0" fontId="9" fillId="10" borderId="29" xfId="0" applyFont="1" applyFill="1" applyBorder="1" applyProtection="1">
      <protection locked="0" hidden="1"/>
    </xf>
    <xf numFmtId="164" fontId="9" fillId="10" borderId="29" xfId="0" applyNumberFormat="1" applyFont="1" applyFill="1" applyBorder="1" applyProtection="1">
      <protection locked="0" hidden="1"/>
    </xf>
    <xf numFmtId="7" fontId="9" fillId="13" borderId="29" xfId="0" applyNumberFormat="1" applyFont="1" applyFill="1" applyBorder="1" applyProtection="1">
      <protection hidden="1"/>
    </xf>
    <xf numFmtId="10" fontId="9" fillId="13" borderId="29" xfId="0" applyNumberFormat="1" applyFont="1" applyFill="1" applyBorder="1" applyProtection="1">
      <protection hidden="1"/>
    </xf>
    <xf numFmtId="164" fontId="9" fillId="2" borderId="29" xfId="0" applyNumberFormat="1" applyFont="1" applyFill="1" applyBorder="1" applyProtection="1">
      <protection hidden="1"/>
    </xf>
    <xf numFmtId="10" fontId="9" fillId="15" borderId="29" xfId="0" applyNumberFormat="1" applyFont="1" applyFill="1" applyBorder="1" applyProtection="1">
      <protection hidden="1"/>
    </xf>
    <xf numFmtId="164" fontId="9" fillId="13" borderId="29" xfId="0" applyNumberFormat="1" applyFont="1" applyFill="1" applyBorder="1" applyProtection="1">
      <protection hidden="1"/>
    </xf>
    <xf numFmtId="0" fontId="6" fillId="2" borderId="0" xfId="0" applyFont="1" applyFill="1" applyProtection="1">
      <protection hidden="1"/>
    </xf>
    <xf numFmtId="0" fontId="11" fillId="0" borderId="0" xfId="0" applyFont="1" applyAlignment="1" applyProtection="1">
      <alignment wrapText="1"/>
      <protection hidden="1"/>
    </xf>
    <xf numFmtId="0" fontId="6" fillId="0" borderId="0" xfId="0" applyFont="1" applyAlignment="1" applyProtection="1">
      <alignment wrapText="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164" fontId="6" fillId="2" borderId="0" xfId="0" applyNumberFormat="1" applyFont="1" applyFill="1" applyBorder="1" applyProtection="1">
      <protection hidden="1"/>
    </xf>
    <xf numFmtId="0" fontId="25" fillId="2" borderId="0" xfId="0" applyFont="1" applyFill="1" applyBorder="1" applyProtection="1">
      <protection hidden="1"/>
    </xf>
    <xf numFmtId="0" fontId="6" fillId="2" borderId="34" xfId="0" applyFont="1" applyFill="1" applyBorder="1" applyProtection="1">
      <protection hidden="1"/>
    </xf>
    <xf numFmtId="0" fontId="25" fillId="2" borderId="33" xfId="0" applyFont="1" applyFill="1" applyBorder="1" applyProtection="1">
      <protection hidden="1"/>
    </xf>
    <xf numFmtId="10" fontId="6" fillId="12" borderId="29" xfId="0" applyNumberFormat="1" applyFont="1" applyFill="1" applyBorder="1" applyProtection="1">
      <protection hidden="1"/>
    </xf>
    <xf numFmtId="164" fontId="6" fillId="12" borderId="29" xfId="0" applyNumberFormat="1" applyFont="1" applyFill="1" applyBorder="1" applyProtection="1">
      <protection hidden="1"/>
    </xf>
    <xf numFmtId="164" fontId="6" fillId="10" borderId="29" xfId="0" applyNumberFormat="1" applyFont="1" applyFill="1" applyBorder="1" applyProtection="1">
      <protection locked="0" hidden="1"/>
    </xf>
    <xf numFmtId="0" fontId="11" fillId="2" borderId="0" xfId="0" applyFont="1" applyFill="1" applyBorder="1" applyProtection="1">
      <protection hidden="1"/>
    </xf>
    <xf numFmtId="0" fontId="11" fillId="2" borderId="33" xfId="0" applyFont="1" applyFill="1" applyBorder="1" applyProtection="1">
      <protection hidden="1"/>
    </xf>
    <xf numFmtId="0" fontId="6" fillId="2" borderId="32" xfId="0" applyFont="1" applyFill="1" applyBorder="1" applyProtection="1">
      <protection hidden="1"/>
    </xf>
    <xf numFmtId="0" fontId="6" fillId="2" borderId="31" xfId="0" applyFont="1" applyFill="1" applyBorder="1" applyProtection="1">
      <protection hidden="1"/>
    </xf>
    <xf numFmtId="0" fontId="25" fillId="2" borderId="30" xfId="0" applyFont="1" applyFill="1" applyBorder="1" applyProtection="1">
      <protection hidden="1"/>
    </xf>
    <xf numFmtId="0" fontId="25" fillId="2" borderId="34" xfId="0" applyFont="1" applyFill="1" applyBorder="1" applyProtection="1">
      <protection hidden="1"/>
    </xf>
    <xf numFmtId="164" fontId="25" fillId="2" borderId="0" xfId="0" applyNumberFormat="1" applyFont="1" applyFill="1" applyBorder="1" applyProtection="1">
      <protection hidden="1"/>
    </xf>
    <xf numFmtId="164" fontId="11" fillId="2" borderId="0" xfId="0" applyNumberFormat="1" applyFont="1" applyFill="1" applyBorder="1" applyProtection="1">
      <protection hidden="1"/>
    </xf>
    <xf numFmtId="0" fontId="25" fillId="2" borderId="32" xfId="0" applyFont="1" applyFill="1" applyBorder="1" applyProtection="1">
      <protection hidden="1"/>
    </xf>
    <xf numFmtId="164" fontId="25" fillId="2" borderId="31" xfId="0" applyNumberFormat="1" applyFont="1" applyFill="1" applyBorder="1" applyProtection="1">
      <protection hidden="1"/>
    </xf>
    <xf numFmtId="0" fontId="25" fillId="2" borderId="31" xfId="0" applyFont="1" applyFill="1" applyBorder="1" applyProtection="1">
      <protection hidden="1"/>
    </xf>
    <xf numFmtId="0" fontId="6" fillId="10" borderId="29" xfId="0" applyFont="1" applyFill="1" applyBorder="1" applyProtection="1">
      <protection locked="0" hidden="1"/>
    </xf>
    <xf numFmtId="0" fontId="25" fillId="2" borderId="37" xfId="0" applyFont="1" applyFill="1" applyBorder="1" applyProtection="1">
      <protection hidden="1"/>
    </xf>
    <xf numFmtId="0" fontId="25" fillId="2" borderId="36" xfId="0" applyFont="1" applyFill="1" applyBorder="1" applyProtection="1">
      <protection hidden="1"/>
    </xf>
    <xf numFmtId="0" fontId="6" fillId="2" borderId="36" xfId="0" applyFont="1" applyFill="1" applyBorder="1" applyProtection="1">
      <protection hidden="1"/>
    </xf>
    <xf numFmtId="0" fontId="6" fillId="2" borderId="35" xfId="0" applyFont="1" applyFill="1" applyBorder="1" applyProtection="1">
      <protection hidden="1"/>
    </xf>
    <xf numFmtId="0" fontId="11" fillId="2" borderId="31" xfId="0" applyFont="1" applyFill="1" applyBorder="1" applyProtection="1">
      <protection hidden="1"/>
    </xf>
    <xf numFmtId="0" fontId="11" fillId="2" borderId="30" xfId="0" applyFont="1" applyFill="1" applyBorder="1" applyProtection="1">
      <protection hidden="1"/>
    </xf>
    <xf numFmtId="164" fontId="6" fillId="12" borderId="29" xfId="0" applyNumberFormat="1" applyFont="1" applyFill="1" applyBorder="1" applyAlignment="1" applyProtection="1">
      <alignment vertical="center"/>
      <protection hidden="1"/>
    </xf>
    <xf numFmtId="0" fontId="0" fillId="0" borderId="0" xfId="0" applyAlignment="1">
      <alignment vertical="center"/>
    </xf>
    <xf numFmtId="0" fontId="29" fillId="0" borderId="0" xfId="0" applyFont="1" applyAlignment="1">
      <alignment vertical="center"/>
    </xf>
    <xf numFmtId="0" fontId="0" fillId="16" borderId="0" xfId="0" applyFill="1" applyProtection="1">
      <protection hidden="1"/>
    </xf>
    <xf numFmtId="0" fontId="0" fillId="16" borderId="31" xfId="0" applyFill="1" applyBorder="1" applyProtection="1">
      <protection hidden="1"/>
    </xf>
    <xf numFmtId="0" fontId="0" fillId="16" borderId="0" xfId="0" applyFill="1" applyBorder="1" applyProtection="1">
      <protection hidden="1"/>
    </xf>
    <xf numFmtId="0" fontId="25" fillId="16" borderId="0" xfId="0" applyFont="1" applyFill="1" applyBorder="1" applyProtection="1">
      <protection hidden="1"/>
    </xf>
    <xf numFmtId="0" fontId="6" fillId="16" borderId="0" xfId="0" applyFont="1" applyFill="1" applyBorder="1" applyProtection="1">
      <protection hidden="1"/>
    </xf>
    <xf numFmtId="164" fontId="6" fillId="16" borderId="0" xfId="0" applyNumberFormat="1" applyFont="1" applyFill="1" applyBorder="1" applyProtection="1">
      <protection hidden="1"/>
    </xf>
    <xf numFmtId="0" fontId="4" fillId="16" borderId="0" xfId="0" applyFont="1" applyFill="1" applyBorder="1" applyProtection="1">
      <protection hidden="1"/>
    </xf>
    <xf numFmtId="0" fontId="30" fillId="0" borderId="0" xfId="0" applyFont="1"/>
    <xf numFmtId="0" fontId="30" fillId="17" borderId="33" xfId="0" applyFont="1" applyFill="1" applyBorder="1" applyAlignment="1">
      <alignment vertical="center"/>
    </xf>
    <xf numFmtId="0" fontId="31" fillId="17" borderId="0" xfId="0" applyFont="1" applyFill="1" applyAlignment="1">
      <alignment vertical="center"/>
    </xf>
    <xf numFmtId="0" fontId="6" fillId="2" borderId="0" xfId="0" applyFont="1" applyFill="1" applyBorder="1" applyAlignment="1" applyProtection="1">
      <alignment horizontal="right"/>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10" fillId="5" borderId="7"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opLeftCell="A31" zoomScale="80" zoomScaleNormal="80" workbookViewId="0">
      <selection activeCell="H61" sqref="H6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2" t="s">
        <v>42</v>
      </c>
      <c r="C1" s="192"/>
      <c r="D1" s="192"/>
      <c r="E1" s="192"/>
      <c r="F1" s="192"/>
      <c r="G1" s="192"/>
      <c r="H1" s="192"/>
      <c r="I1" s="3"/>
    </row>
    <row r="2" spans="1:9" ht="14.45" x14ac:dyDescent="0.35">
      <c r="A2" s="4"/>
      <c r="B2" s="13"/>
      <c r="C2" s="13"/>
      <c r="D2" s="13"/>
      <c r="E2" s="13"/>
      <c r="F2" s="13"/>
      <c r="G2" s="13"/>
      <c r="H2" s="13"/>
      <c r="I2" s="6"/>
    </row>
    <row r="3" spans="1:9" ht="18" customHeight="1" x14ac:dyDescent="0.25">
      <c r="A3" s="4"/>
      <c r="B3" s="199" t="s">
        <v>20</v>
      </c>
      <c r="C3" s="199"/>
      <c r="D3" s="199"/>
      <c r="E3" s="199"/>
      <c r="F3" s="199"/>
      <c r="G3" s="199"/>
      <c r="H3" s="199"/>
      <c r="I3" s="6"/>
    </row>
    <row r="4" spans="1:9" ht="18" customHeight="1" x14ac:dyDescent="0.25">
      <c r="A4" s="4"/>
      <c r="B4" s="199"/>
      <c r="C4" s="199"/>
      <c r="D4" s="199"/>
      <c r="E4" s="199"/>
      <c r="F4" s="199"/>
      <c r="G4" s="199"/>
      <c r="H4" s="199"/>
      <c r="I4" s="6"/>
    </row>
    <row r="5" spans="1:9" ht="18" customHeight="1" x14ac:dyDescent="0.25">
      <c r="A5" s="4"/>
      <c r="B5" s="199"/>
      <c r="C5" s="199"/>
      <c r="D5" s="199"/>
      <c r="E5" s="199"/>
      <c r="F5" s="199"/>
      <c r="G5" s="199"/>
      <c r="H5" s="199"/>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41</v>
      </c>
      <c r="C8" s="13"/>
      <c r="D8" s="13"/>
      <c r="E8" s="13"/>
      <c r="F8" s="13"/>
      <c r="G8" s="13"/>
      <c r="H8" s="13"/>
      <c r="I8" s="6"/>
    </row>
    <row r="9" spans="1:9" ht="18.600000000000001" x14ac:dyDescent="0.45">
      <c r="A9" s="4"/>
      <c r="B9" s="16" t="s">
        <v>22</v>
      </c>
      <c r="C9" s="13"/>
      <c r="D9" s="13"/>
      <c r="E9" s="13"/>
      <c r="F9" s="13"/>
      <c r="G9" s="13"/>
      <c r="H9" s="13"/>
      <c r="I9" s="6"/>
    </row>
    <row r="10" spans="1:9" ht="18.600000000000001" x14ac:dyDescent="0.45">
      <c r="A10" s="4"/>
      <c r="B10" s="16" t="s">
        <v>47</v>
      </c>
      <c r="C10" s="13"/>
      <c r="D10" s="13"/>
      <c r="E10" s="13"/>
      <c r="F10" s="13"/>
      <c r="G10" s="13"/>
      <c r="H10" s="13"/>
      <c r="I10" s="6"/>
    </row>
    <row r="11" spans="1:9" ht="18.75" x14ac:dyDescent="0.3">
      <c r="A11" s="4"/>
      <c r="B11" s="62" t="s">
        <v>21</v>
      </c>
      <c r="C11" s="13"/>
      <c r="D11" s="13"/>
      <c r="E11" s="13"/>
      <c r="F11" s="17"/>
      <c r="G11" s="17"/>
      <c r="H11" s="17"/>
      <c r="I11" s="6"/>
    </row>
    <row r="12" spans="1:9" ht="18.75" x14ac:dyDescent="0.3">
      <c r="A12" s="4"/>
      <c r="B12" s="78" t="s">
        <v>43</v>
      </c>
      <c r="C12" s="61"/>
      <c r="D12" s="61"/>
      <c r="E12" s="61"/>
      <c r="F12" s="17"/>
      <c r="G12" s="17"/>
      <c r="H12" s="17"/>
      <c r="I12" s="6"/>
    </row>
    <row r="13" spans="1:9" ht="19.5" thickBot="1" x14ac:dyDescent="0.35">
      <c r="A13" s="4"/>
      <c r="B13" s="60" t="s">
        <v>44</v>
      </c>
      <c r="C13" s="5"/>
      <c r="D13" s="5"/>
      <c r="E13" s="5"/>
      <c r="F13" s="5"/>
      <c r="G13" s="5"/>
      <c r="H13" s="5"/>
      <c r="I13" s="6"/>
    </row>
    <row r="14" spans="1:9" ht="18.75" customHeight="1" x14ac:dyDescent="0.3">
      <c r="A14" s="4"/>
      <c r="B14" s="193" t="s">
        <v>2</v>
      </c>
      <c r="C14" s="194"/>
      <c r="D14" s="58">
        <f>'2015 Calculator Ret Age 68'!K22</f>
        <v>0</v>
      </c>
      <c r="E14" s="5"/>
      <c r="F14" s="7"/>
      <c r="G14" s="7"/>
      <c r="H14" s="7"/>
      <c r="I14" s="6"/>
    </row>
    <row r="15" spans="1:9" ht="19.5" customHeight="1" x14ac:dyDescent="0.3">
      <c r="A15" s="4"/>
      <c r="B15" s="195" t="s">
        <v>3</v>
      </c>
      <c r="C15" s="196"/>
      <c r="D15" s="63">
        <v>5.0000000000000001E-3</v>
      </c>
      <c r="E15" s="5"/>
      <c r="F15" s="7"/>
      <c r="G15" s="7"/>
      <c r="H15" s="7"/>
      <c r="I15" s="6"/>
    </row>
    <row r="16" spans="1:9" ht="18.75" x14ac:dyDescent="0.3">
      <c r="A16" s="4"/>
      <c r="B16" s="195" t="s">
        <v>48</v>
      </c>
      <c r="C16" s="196"/>
      <c r="D16" s="18">
        <v>0.02</v>
      </c>
      <c r="E16" s="5"/>
      <c r="F16" s="1"/>
      <c r="G16" s="1"/>
      <c r="H16" s="1"/>
      <c r="I16" s="6"/>
    </row>
    <row r="17" spans="1:9" ht="19.5" thickBot="1" x14ac:dyDescent="0.35">
      <c r="A17" s="4"/>
      <c r="B17" s="197" t="s">
        <v>14</v>
      </c>
      <c r="C17" s="198"/>
      <c r="D17" s="59">
        <v>32964</v>
      </c>
      <c r="E17" s="5" t="s">
        <v>50</v>
      </c>
      <c r="F17" s="11">
        <v>43191</v>
      </c>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17</v>
      </c>
      <c r="I19" s="8"/>
    </row>
    <row r="20" spans="1:9" ht="18.75" x14ac:dyDescent="0.3">
      <c r="A20" s="4"/>
      <c r="B20" s="22">
        <v>1</v>
      </c>
      <c r="C20" s="23">
        <v>2016</v>
      </c>
      <c r="D20" s="23">
        <f>'2015 Calculator Ret Age 68'!K20</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 x14ac:dyDescent="0.35">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 x14ac:dyDescent="0.35">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 x14ac:dyDescent="0.35">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 x14ac:dyDescent="0.35">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H1"/>
    <mergeCell ref="B14:C14"/>
    <mergeCell ref="B15:C15"/>
    <mergeCell ref="B17:C17"/>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36"/>
  <sheetViews>
    <sheetView workbookViewId="0">
      <selection activeCell="B28" sqref="B28"/>
    </sheetView>
  </sheetViews>
  <sheetFormatPr defaultRowHeight="15" x14ac:dyDescent="0.25"/>
  <cols>
    <col min="1" max="1" width="9.140625" style="31"/>
    <col min="2" max="2" width="198.42578125" style="151" customWidth="1"/>
    <col min="3" max="16384" width="9.140625" style="31"/>
  </cols>
  <sheetData>
    <row r="1" spans="2:2" ht="21" x14ac:dyDescent="0.35">
      <c r="B1" s="149" t="s">
        <v>126</v>
      </c>
    </row>
    <row r="3" spans="2:2" ht="18.75" x14ac:dyDescent="0.3">
      <c r="B3" s="150" t="s">
        <v>97</v>
      </c>
    </row>
    <row r="4" spans="2:2" x14ac:dyDescent="0.25">
      <c r="B4" s="151" t="s">
        <v>80</v>
      </c>
    </row>
    <row r="5" spans="2:2" ht="30" x14ac:dyDescent="0.25">
      <c r="B5" s="151" t="s">
        <v>91</v>
      </c>
    </row>
    <row r="7" spans="2:2" ht="30" x14ac:dyDescent="0.25">
      <c r="B7" s="151" t="s">
        <v>127</v>
      </c>
    </row>
    <row r="8" spans="2:2" x14ac:dyDescent="0.25">
      <c r="B8" s="151" t="s">
        <v>81</v>
      </c>
    </row>
    <row r="10" spans="2:2" x14ac:dyDescent="0.25">
      <c r="B10" s="151" t="s">
        <v>82</v>
      </c>
    </row>
    <row r="11" spans="2:2" ht="45" x14ac:dyDescent="0.25">
      <c r="B11" s="151" t="s">
        <v>128</v>
      </c>
    </row>
    <row r="13" spans="2:2" ht="30" x14ac:dyDescent="0.25">
      <c r="B13" s="151" t="s">
        <v>92</v>
      </c>
    </row>
    <row r="14" spans="2:2" x14ac:dyDescent="0.25">
      <c r="B14" s="151" t="s">
        <v>83</v>
      </c>
    </row>
    <row r="16" spans="2:2" ht="30" x14ac:dyDescent="0.25">
      <c r="B16" s="151" t="s">
        <v>93</v>
      </c>
    </row>
    <row r="17" spans="2:2" x14ac:dyDescent="0.25">
      <c r="B17" s="151" t="s">
        <v>98</v>
      </c>
    </row>
    <row r="19" spans="2:2" ht="18.75" x14ac:dyDescent="0.3">
      <c r="B19" s="150" t="s">
        <v>84</v>
      </c>
    </row>
    <row r="21" spans="2:2" x14ac:dyDescent="0.25">
      <c r="B21" s="151" t="s">
        <v>99</v>
      </c>
    </row>
    <row r="22" spans="2:2" x14ac:dyDescent="0.25">
      <c r="B22" s="151" t="s">
        <v>129</v>
      </c>
    </row>
    <row r="23" spans="2:2" x14ac:dyDescent="0.25">
      <c r="B23" s="151" t="s">
        <v>85</v>
      </c>
    </row>
    <row r="24" spans="2:2" ht="30" x14ac:dyDescent="0.25">
      <c r="B24" s="151" t="s">
        <v>100</v>
      </c>
    </row>
    <row r="25" spans="2:2" x14ac:dyDescent="0.25">
      <c r="B25" s="151" t="s">
        <v>86</v>
      </c>
    </row>
    <row r="26" spans="2:2" x14ac:dyDescent="0.25">
      <c r="B26" s="151" t="s">
        <v>87</v>
      </c>
    </row>
    <row r="27" spans="2:2" ht="30" x14ac:dyDescent="0.25">
      <c r="B27" s="151" t="s">
        <v>94</v>
      </c>
    </row>
    <row r="28" spans="2:2" x14ac:dyDescent="0.25">
      <c r="B28" s="180" t="s">
        <v>136</v>
      </c>
    </row>
    <row r="29" spans="2:2" x14ac:dyDescent="0.25">
      <c r="B29" s="180" t="s">
        <v>122</v>
      </c>
    </row>
    <row r="30" spans="2:2" x14ac:dyDescent="0.25">
      <c r="B30" s="179"/>
    </row>
    <row r="31" spans="2:2" ht="18.75" x14ac:dyDescent="0.3">
      <c r="B31" s="150" t="s">
        <v>88</v>
      </c>
    </row>
    <row r="32" spans="2:2" x14ac:dyDescent="0.25">
      <c r="B32" s="152"/>
    </row>
    <row r="33" spans="2:2" x14ac:dyDescent="0.25">
      <c r="B33" s="151" t="s">
        <v>89</v>
      </c>
    </row>
    <row r="34" spans="2:2" x14ac:dyDescent="0.25">
      <c r="B34" s="151" t="s">
        <v>90</v>
      </c>
    </row>
    <row r="35" spans="2:2" x14ac:dyDescent="0.25">
      <c r="B35" s="151" t="s">
        <v>95</v>
      </c>
    </row>
    <row r="36" spans="2:2" x14ac:dyDescent="0.25">
      <c r="B36" s="151" t="s">
        <v>96</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0" t="s">
        <v>10</v>
      </c>
      <c r="B1" s="200"/>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7"/>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8">
        <v>54</v>
      </c>
      <c r="BE2" s="88">
        <v>55</v>
      </c>
      <c r="BF2" s="89">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7">
        <v>71</v>
      </c>
      <c r="BE3" s="87">
        <v>72</v>
      </c>
      <c r="BF3" s="87">
        <v>73</v>
      </c>
      <c r="BG3" s="90"/>
      <c r="BH3" s="90"/>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1">
        <f t="shared" ref="BD4:BD30" si="31">(BC4*$A$1)+BC4</f>
        <v>0</v>
      </c>
      <c r="BE4" s="91">
        <f t="shared" ref="BE4:BE30" si="32">(BD4*$A$1)+BD4</f>
        <v>0</v>
      </c>
      <c r="BF4" s="91">
        <f t="shared" ref="BF4:BF30" si="33">(BE4*$A$1)+BE4</f>
        <v>0</v>
      </c>
      <c r="BG4" s="91">
        <f t="shared" ref="BG4:BG54" si="34">(BF4*$A$1)+BF4</f>
        <v>0</v>
      </c>
      <c r="BH4" s="91">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1">
        <f t="shared" si="31"/>
        <v>0</v>
      </c>
      <c r="BE5" s="91">
        <f t="shared" si="32"/>
        <v>0</v>
      </c>
      <c r="BF5" s="91">
        <f t="shared" si="33"/>
        <v>0</v>
      </c>
      <c r="BG5" s="91">
        <f t="shared" si="34"/>
        <v>0</v>
      </c>
      <c r="BH5" s="91">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1">
        <f t="shared" si="31"/>
        <v>0</v>
      </c>
      <c r="BE6" s="91">
        <f t="shared" si="32"/>
        <v>0</v>
      </c>
      <c r="BF6" s="91">
        <f t="shared" si="33"/>
        <v>0</v>
      </c>
      <c r="BG6" s="91">
        <f t="shared" si="34"/>
        <v>0</v>
      </c>
      <c r="BH6" s="91">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1">
        <f t="shared" si="31"/>
        <v>0</v>
      </c>
      <c r="BE7" s="91">
        <f t="shared" si="32"/>
        <v>0</v>
      </c>
      <c r="BF7" s="91">
        <f t="shared" si="33"/>
        <v>0</v>
      </c>
      <c r="BG7" s="91">
        <f t="shared" si="34"/>
        <v>0</v>
      </c>
      <c r="BH7" s="91">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1">
        <f t="shared" si="31"/>
        <v>0</v>
      </c>
      <c r="BE8" s="91">
        <f t="shared" si="32"/>
        <v>0</v>
      </c>
      <c r="BF8" s="91">
        <f t="shared" si="33"/>
        <v>0</v>
      </c>
      <c r="BG8" s="91">
        <f t="shared" si="34"/>
        <v>0</v>
      </c>
      <c r="BH8" s="91">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1">
        <f t="shared" si="31"/>
        <v>0</v>
      </c>
      <c r="BE9" s="91">
        <f t="shared" si="32"/>
        <v>0</v>
      </c>
      <c r="BF9" s="91">
        <f t="shared" si="33"/>
        <v>0</v>
      </c>
      <c r="BG9" s="91">
        <f t="shared" si="34"/>
        <v>0</v>
      </c>
      <c r="BH9" s="91">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1">
        <f t="shared" si="31"/>
        <v>0</v>
      </c>
      <c r="BE10" s="91">
        <f t="shared" si="32"/>
        <v>0</v>
      </c>
      <c r="BF10" s="91">
        <f t="shared" si="33"/>
        <v>0</v>
      </c>
      <c r="BG10" s="91">
        <f t="shared" si="34"/>
        <v>0</v>
      </c>
      <c r="BH10" s="91">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1">
        <f t="shared" si="31"/>
        <v>0</v>
      </c>
      <c r="BE11" s="91">
        <f t="shared" si="32"/>
        <v>0</v>
      </c>
      <c r="BF11" s="91">
        <f t="shared" si="33"/>
        <v>0</v>
      </c>
      <c r="BG11" s="91">
        <f t="shared" si="34"/>
        <v>0</v>
      </c>
      <c r="BH11" s="91">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1">
        <f t="shared" si="31"/>
        <v>0</v>
      </c>
      <c r="BE12" s="91">
        <f t="shared" si="32"/>
        <v>0</v>
      </c>
      <c r="BF12" s="91">
        <f t="shared" si="33"/>
        <v>0</v>
      </c>
      <c r="BG12" s="91">
        <f t="shared" si="34"/>
        <v>0</v>
      </c>
      <c r="BH12" s="91">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1">
        <f t="shared" si="31"/>
        <v>0</v>
      </c>
      <c r="BE13" s="91">
        <f t="shared" si="32"/>
        <v>0</v>
      </c>
      <c r="BF13" s="91">
        <f t="shared" si="33"/>
        <v>0</v>
      </c>
      <c r="BG13" s="91">
        <f t="shared" si="34"/>
        <v>0</v>
      </c>
      <c r="BH13" s="91">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1">
        <f t="shared" si="31"/>
        <v>0</v>
      </c>
      <c r="BE14" s="91">
        <f t="shared" si="32"/>
        <v>0</v>
      </c>
      <c r="BF14" s="91">
        <f t="shared" si="33"/>
        <v>0</v>
      </c>
      <c r="BG14" s="91">
        <f t="shared" si="34"/>
        <v>0</v>
      </c>
      <c r="BH14" s="91">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1">
        <f t="shared" si="31"/>
        <v>0</v>
      </c>
      <c r="BE15" s="91">
        <f t="shared" si="32"/>
        <v>0</v>
      </c>
      <c r="BF15" s="91">
        <f t="shared" si="33"/>
        <v>0</v>
      </c>
      <c r="BG15" s="91">
        <f t="shared" si="34"/>
        <v>0</v>
      </c>
      <c r="BH15" s="91">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1">
        <f t="shared" si="31"/>
        <v>0</v>
      </c>
      <c r="BE16" s="91">
        <f t="shared" si="32"/>
        <v>0</v>
      </c>
      <c r="BF16" s="91">
        <f t="shared" si="33"/>
        <v>0</v>
      </c>
      <c r="BG16" s="91">
        <f t="shared" si="34"/>
        <v>0</v>
      </c>
      <c r="BH16" s="91">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1">
        <f t="shared" si="31"/>
        <v>0</v>
      </c>
      <c r="BE17" s="91">
        <f t="shared" si="32"/>
        <v>0</v>
      </c>
      <c r="BF17" s="91">
        <f t="shared" si="33"/>
        <v>0</v>
      </c>
      <c r="BG17" s="91">
        <f t="shared" si="34"/>
        <v>0</v>
      </c>
      <c r="BH17" s="91">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1">
        <f t="shared" si="31"/>
        <v>0</v>
      </c>
      <c r="BE18" s="91">
        <f t="shared" si="32"/>
        <v>0</v>
      </c>
      <c r="BF18" s="91">
        <f t="shared" si="33"/>
        <v>0</v>
      </c>
      <c r="BG18" s="91">
        <f t="shared" si="34"/>
        <v>0</v>
      </c>
      <c r="BH18" s="91">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1">
        <f t="shared" si="31"/>
        <v>0</v>
      </c>
      <c r="BE19" s="91">
        <f t="shared" si="32"/>
        <v>0</v>
      </c>
      <c r="BF19" s="91">
        <f t="shared" si="33"/>
        <v>0</v>
      </c>
      <c r="BG19" s="91">
        <f t="shared" si="34"/>
        <v>0</v>
      </c>
      <c r="BH19" s="91">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1">
        <f t="shared" si="31"/>
        <v>0</v>
      </c>
      <c r="BE20" s="91">
        <f t="shared" si="32"/>
        <v>0</v>
      </c>
      <c r="BF20" s="91">
        <f t="shared" si="33"/>
        <v>0</v>
      </c>
      <c r="BG20" s="91">
        <f t="shared" si="34"/>
        <v>0</v>
      </c>
      <c r="BH20" s="91">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1">
        <f t="shared" si="31"/>
        <v>0</v>
      </c>
      <c r="BE21" s="91">
        <f t="shared" si="32"/>
        <v>0</v>
      </c>
      <c r="BF21" s="91">
        <f t="shared" si="33"/>
        <v>0</v>
      </c>
      <c r="BG21" s="91">
        <f t="shared" si="34"/>
        <v>0</v>
      </c>
      <c r="BH21" s="91">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1">
        <f t="shared" si="31"/>
        <v>0</v>
      </c>
      <c r="BE22" s="91">
        <f t="shared" si="32"/>
        <v>0</v>
      </c>
      <c r="BF22" s="91">
        <f t="shared" si="33"/>
        <v>0</v>
      </c>
      <c r="BG22" s="91">
        <f t="shared" si="34"/>
        <v>0</v>
      </c>
      <c r="BH22" s="91">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1">
        <f t="shared" si="31"/>
        <v>0</v>
      </c>
      <c r="BE23" s="91">
        <f t="shared" si="32"/>
        <v>0</v>
      </c>
      <c r="BF23" s="91">
        <f t="shared" si="33"/>
        <v>0</v>
      </c>
      <c r="BG23" s="91">
        <f t="shared" si="34"/>
        <v>0</v>
      </c>
      <c r="BH23" s="91">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1">
        <f t="shared" si="31"/>
        <v>0</v>
      </c>
      <c r="BE24" s="91">
        <f t="shared" si="32"/>
        <v>0</v>
      </c>
      <c r="BF24" s="91">
        <f t="shared" si="33"/>
        <v>0</v>
      </c>
      <c r="BG24" s="91">
        <f t="shared" si="34"/>
        <v>0</v>
      </c>
      <c r="BH24" s="91">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1">
        <f t="shared" si="31"/>
        <v>0</v>
      </c>
      <c r="BE25" s="91">
        <f t="shared" si="32"/>
        <v>0</v>
      </c>
      <c r="BF25" s="91">
        <f t="shared" si="33"/>
        <v>0</v>
      </c>
      <c r="BG25" s="91">
        <f t="shared" si="34"/>
        <v>0</v>
      </c>
      <c r="BH25" s="91">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1">
        <f t="shared" si="31"/>
        <v>0</v>
      </c>
      <c r="BE26" s="91">
        <f t="shared" si="32"/>
        <v>0</v>
      </c>
      <c r="BF26" s="91">
        <f t="shared" si="33"/>
        <v>0</v>
      </c>
      <c r="BG26" s="91">
        <f t="shared" si="34"/>
        <v>0</v>
      </c>
      <c r="BH26" s="91">
        <f t="shared" si="35"/>
        <v>0</v>
      </c>
    </row>
    <row r="27" spans="1:60" ht="14.45" x14ac:dyDescent="0.3">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1">
        <f t="shared" si="31"/>
        <v>0</v>
      </c>
      <c r="BE27" s="91">
        <f t="shared" si="32"/>
        <v>0</v>
      </c>
      <c r="BF27" s="91">
        <f t="shared" si="33"/>
        <v>0</v>
      </c>
      <c r="BG27" s="91">
        <f t="shared" si="34"/>
        <v>0</v>
      </c>
      <c r="BH27" s="91">
        <f t="shared" si="35"/>
        <v>0</v>
      </c>
    </row>
    <row r="28" spans="1:60" ht="14.45" x14ac:dyDescent="0.3">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1">
        <f t="shared" si="31"/>
        <v>0</v>
      </c>
      <c r="BE28" s="91">
        <f t="shared" si="32"/>
        <v>0</v>
      </c>
      <c r="BF28" s="91">
        <f t="shared" si="33"/>
        <v>0</v>
      </c>
      <c r="BG28" s="91">
        <f t="shared" si="34"/>
        <v>0</v>
      </c>
      <c r="BH28" s="91">
        <f t="shared" si="35"/>
        <v>0</v>
      </c>
    </row>
    <row r="29" spans="1:60" ht="14.45" x14ac:dyDescent="0.3">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1">
        <f t="shared" si="31"/>
        <v>0</v>
      </c>
      <c r="BE29" s="91">
        <f t="shared" si="32"/>
        <v>0</v>
      </c>
      <c r="BF29" s="91">
        <f t="shared" si="33"/>
        <v>0</v>
      </c>
      <c r="BG29" s="91">
        <f t="shared" si="34"/>
        <v>0</v>
      </c>
      <c r="BH29" s="91">
        <f t="shared" si="35"/>
        <v>0</v>
      </c>
    </row>
    <row r="30" spans="1:60" ht="14.45" x14ac:dyDescent="0.3">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1">
        <f t="shared" si="31"/>
        <v>0</v>
      </c>
      <c r="BE30" s="91">
        <f t="shared" si="32"/>
        <v>0</v>
      </c>
      <c r="BF30" s="91">
        <f t="shared" si="33"/>
        <v>0</v>
      </c>
      <c r="BG30" s="91">
        <f t="shared" si="34"/>
        <v>0</v>
      </c>
      <c r="BH30" s="91">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1">
        <f t="shared" si="52"/>
        <v>0</v>
      </c>
      <c r="BE31" s="91">
        <f t="shared" si="52"/>
        <v>0</v>
      </c>
      <c r="BF31" s="91">
        <f t="shared" si="52"/>
        <v>0</v>
      </c>
      <c r="BG31" s="91">
        <f t="shared" si="34"/>
        <v>0</v>
      </c>
      <c r="BH31" s="91">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1">
        <f t="shared" si="22"/>
        <v>0</v>
      </c>
      <c r="BE32" s="91">
        <f t="shared" si="22"/>
        <v>0</v>
      </c>
      <c r="BF32" s="91">
        <f t="shared" si="22"/>
        <v>0</v>
      </c>
      <c r="BG32" s="91">
        <f t="shared" si="34"/>
        <v>0</v>
      </c>
      <c r="BH32" s="91">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1">
        <f t="shared" si="22"/>
        <v>0</v>
      </c>
      <c r="BE33" s="91">
        <f t="shared" si="22"/>
        <v>0</v>
      </c>
      <c r="BF33" s="91">
        <f t="shared" si="22"/>
        <v>0</v>
      </c>
      <c r="BG33" s="91">
        <f t="shared" si="34"/>
        <v>0</v>
      </c>
      <c r="BH33" s="91">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1">
        <f t="shared" si="22"/>
        <v>0</v>
      </c>
      <c r="BE34" s="91">
        <f t="shared" si="22"/>
        <v>0</v>
      </c>
      <c r="BF34" s="91">
        <f t="shared" si="22"/>
        <v>0</v>
      </c>
      <c r="BG34" s="91">
        <f t="shared" si="34"/>
        <v>0</v>
      </c>
      <c r="BH34" s="91">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1">
        <f t="shared" si="22"/>
        <v>0</v>
      </c>
      <c r="BE35" s="91">
        <f t="shared" si="22"/>
        <v>0</v>
      </c>
      <c r="BF35" s="91">
        <f t="shared" si="22"/>
        <v>0</v>
      </c>
      <c r="BG35" s="91">
        <f t="shared" si="34"/>
        <v>0</v>
      </c>
      <c r="BH35" s="91">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1">
        <f t="shared" si="22"/>
        <v>0</v>
      </c>
      <c r="BE36" s="91">
        <f t="shared" si="22"/>
        <v>0</v>
      </c>
      <c r="BF36" s="91">
        <f t="shared" si="22"/>
        <v>0</v>
      </c>
      <c r="BG36" s="91">
        <f t="shared" si="34"/>
        <v>0</v>
      </c>
      <c r="BH36" s="91">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1">
        <f t="shared" si="22"/>
        <v>0</v>
      </c>
      <c r="BE37" s="91">
        <f t="shared" si="22"/>
        <v>0</v>
      </c>
      <c r="BF37" s="91">
        <f t="shared" si="22"/>
        <v>0</v>
      </c>
      <c r="BG37" s="91">
        <f t="shared" si="34"/>
        <v>0</v>
      </c>
      <c r="BH37" s="91">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1">
        <f t="shared" si="22"/>
        <v>0</v>
      </c>
      <c r="BE38" s="91">
        <f t="shared" si="22"/>
        <v>0</v>
      </c>
      <c r="BF38" s="91">
        <f t="shared" si="22"/>
        <v>0</v>
      </c>
      <c r="BG38" s="91">
        <f t="shared" si="34"/>
        <v>0</v>
      </c>
      <c r="BH38" s="91">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1">
        <f t="shared" si="22"/>
        <v>0</v>
      </c>
      <c r="BE39" s="91">
        <f t="shared" si="22"/>
        <v>0</v>
      </c>
      <c r="BF39" s="91">
        <f t="shared" si="22"/>
        <v>0</v>
      </c>
      <c r="BG39" s="91">
        <f t="shared" si="34"/>
        <v>0</v>
      </c>
      <c r="BH39" s="91">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1">
        <f t="shared" si="22"/>
        <v>0</v>
      </c>
      <c r="BE40" s="91">
        <f t="shared" si="22"/>
        <v>0</v>
      </c>
      <c r="BF40" s="91">
        <f t="shared" si="22"/>
        <v>0</v>
      </c>
      <c r="BG40" s="91">
        <f t="shared" si="34"/>
        <v>0</v>
      </c>
      <c r="BH40" s="91">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1">
        <f t="shared" si="22"/>
        <v>0</v>
      </c>
      <c r="BE41" s="91">
        <f t="shared" si="22"/>
        <v>0</v>
      </c>
      <c r="BF41" s="91">
        <f t="shared" si="22"/>
        <v>0</v>
      </c>
      <c r="BG41" s="91">
        <f t="shared" si="34"/>
        <v>0</v>
      </c>
      <c r="BH41" s="91">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1">
        <f t="shared" si="22"/>
        <v>0</v>
      </c>
      <c r="BE42" s="91">
        <f t="shared" si="22"/>
        <v>0</v>
      </c>
      <c r="BF42" s="91">
        <f t="shared" si="22"/>
        <v>0</v>
      </c>
      <c r="BG42" s="91">
        <f t="shared" si="34"/>
        <v>0</v>
      </c>
      <c r="BH42" s="91">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1">
        <f t="shared" si="22"/>
        <v>0</v>
      </c>
      <c r="BE43" s="91">
        <f t="shared" si="22"/>
        <v>0</v>
      </c>
      <c r="BF43" s="91">
        <f t="shared" si="22"/>
        <v>0</v>
      </c>
      <c r="BG43" s="91">
        <f t="shared" si="34"/>
        <v>0</v>
      </c>
      <c r="BH43" s="91">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1">
        <f t="shared" si="22"/>
        <v>0</v>
      </c>
      <c r="BE44" s="91">
        <f t="shared" si="22"/>
        <v>0</v>
      </c>
      <c r="BF44" s="91">
        <f t="shared" si="22"/>
        <v>0</v>
      </c>
      <c r="BG44" s="91">
        <f t="shared" si="34"/>
        <v>0</v>
      </c>
      <c r="BH44" s="91">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1">
        <f t="shared" si="22"/>
        <v>0</v>
      </c>
      <c r="BE45" s="91">
        <f t="shared" si="22"/>
        <v>0</v>
      </c>
      <c r="BF45" s="91">
        <f t="shared" si="22"/>
        <v>0</v>
      </c>
      <c r="BG45" s="91">
        <f t="shared" si="34"/>
        <v>0</v>
      </c>
      <c r="BH45" s="91">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1">
        <f t="shared" si="22"/>
        <v>0</v>
      </c>
      <c r="BE46" s="91">
        <f t="shared" si="22"/>
        <v>0</v>
      </c>
      <c r="BF46" s="91">
        <f t="shared" si="22"/>
        <v>0</v>
      </c>
      <c r="BG46" s="91">
        <f t="shared" si="34"/>
        <v>0</v>
      </c>
      <c r="BH46" s="91">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1">
        <f t="shared" si="22"/>
        <v>0</v>
      </c>
      <c r="BE47" s="91">
        <f t="shared" si="22"/>
        <v>0</v>
      </c>
      <c r="BF47" s="91">
        <f t="shared" si="22"/>
        <v>0</v>
      </c>
      <c r="BG47" s="91">
        <f t="shared" si="34"/>
        <v>0</v>
      </c>
      <c r="BH47" s="91">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1">
        <f t="shared" si="22"/>
        <v>0</v>
      </c>
      <c r="BE48" s="91">
        <f t="shared" si="22"/>
        <v>0</v>
      </c>
      <c r="BF48" s="91">
        <f t="shared" si="22"/>
        <v>0</v>
      </c>
      <c r="BG48" s="91">
        <f t="shared" si="34"/>
        <v>0</v>
      </c>
      <c r="BH48" s="91">
        <f t="shared" si="35"/>
        <v>0</v>
      </c>
    </row>
    <row r="49" spans="1:60" x14ac:dyDescent="0.25">
      <c r="A49" s="44">
        <f>'2015 Pension Calculation'!E65</f>
        <v>0</v>
      </c>
      <c r="B49" s="45">
        <v>46</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1">
        <f t="shared" si="54"/>
        <v>0</v>
      </c>
      <c r="BE49" s="91">
        <f t="shared" si="54"/>
        <v>0</v>
      </c>
      <c r="BF49" s="91">
        <f t="shared" si="54"/>
        <v>0</v>
      </c>
      <c r="BG49" s="91">
        <f t="shared" si="34"/>
        <v>0</v>
      </c>
      <c r="BH49" s="91">
        <f t="shared" si="35"/>
        <v>0</v>
      </c>
    </row>
    <row r="50" spans="1:60" x14ac:dyDescent="0.25">
      <c r="A50" s="44">
        <f>'2015 Pension Calculation'!E66</f>
        <v>0</v>
      </c>
      <c r="B50" s="45">
        <v>47</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48"/>
      <c r="AV50" s="92">
        <f t="shared" si="53"/>
        <v>0</v>
      </c>
      <c r="AW50" s="47">
        <f>$A50*Variables!$C$2</f>
        <v>0</v>
      </c>
      <c r="AX50" s="47">
        <f t="shared" si="55"/>
        <v>0</v>
      </c>
      <c r="AY50" s="47">
        <f t="shared" si="55"/>
        <v>0</v>
      </c>
      <c r="AZ50" s="47">
        <f t="shared" si="54"/>
        <v>0</v>
      </c>
      <c r="BA50" s="47">
        <f t="shared" si="54"/>
        <v>0</v>
      </c>
      <c r="BB50" s="47">
        <f t="shared" si="54"/>
        <v>0</v>
      </c>
      <c r="BC50" s="47">
        <f t="shared" si="54"/>
        <v>0</v>
      </c>
      <c r="BD50" s="91">
        <f t="shared" si="54"/>
        <v>0</v>
      </c>
      <c r="BE50" s="91">
        <f t="shared" si="54"/>
        <v>0</v>
      </c>
      <c r="BF50" s="91">
        <f t="shared" si="54"/>
        <v>0</v>
      </c>
      <c r="BG50" s="91">
        <f t="shared" si="34"/>
        <v>0</v>
      </c>
      <c r="BH50" s="91">
        <f t="shared" si="35"/>
        <v>0</v>
      </c>
    </row>
    <row r="51" spans="1:60" x14ac:dyDescent="0.25">
      <c r="A51" s="44">
        <f>'2015 Pension Calculation'!E67</f>
        <v>0</v>
      </c>
      <c r="B51" s="45">
        <v>48</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48"/>
      <c r="AV51" s="92">
        <f t="shared" si="53"/>
        <v>0</v>
      </c>
      <c r="AW51" s="92">
        <f t="shared" si="24"/>
        <v>0</v>
      </c>
      <c r="AX51" s="47">
        <f>$A51*Variables!$C$2</f>
        <v>0</v>
      </c>
      <c r="AY51" s="47">
        <f t="shared" si="55"/>
        <v>0</v>
      </c>
      <c r="AZ51" s="47">
        <f t="shared" si="54"/>
        <v>0</v>
      </c>
      <c r="BA51" s="47">
        <f t="shared" si="54"/>
        <v>0</v>
      </c>
      <c r="BB51" s="47">
        <f t="shared" si="54"/>
        <v>0</v>
      </c>
      <c r="BC51" s="47">
        <f t="shared" si="54"/>
        <v>0</v>
      </c>
      <c r="BD51" s="91">
        <f t="shared" si="54"/>
        <v>0</v>
      </c>
      <c r="BE51" s="91">
        <f t="shared" si="54"/>
        <v>0</v>
      </c>
      <c r="BF51" s="91">
        <f t="shared" si="54"/>
        <v>0</v>
      </c>
      <c r="BG51" s="91">
        <f t="shared" si="34"/>
        <v>0</v>
      </c>
      <c r="BH51" s="91">
        <f t="shared" si="35"/>
        <v>0</v>
      </c>
    </row>
    <row r="52" spans="1:60" x14ac:dyDescent="0.25">
      <c r="A52" s="44">
        <f>'2015 Pension Calculation'!E68</f>
        <v>0</v>
      </c>
      <c r="B52" s="45">
        <v>49</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48"/>
      <c r="AV52" s="92">
        <f t="shared" si="53"/>
        <v>0</v>
      </c>
      <c r="AW52" s="92">
        <f t="shared" si="24"/>
        <v>0</v>
      </c>
      <c r="AX52" s="92">
        <f t="shared" si="55"/>
        <v>0</v>
      </c>
      <c r="AY52" s="47">
        <f>$A52*Variables!$C$2</f>
        <v>0</v>
      </c>
      <c r="AZ52" s="47">
        <f t="shared" si="54"/>
        <v>0</v>
      </c>
      <c r="BA52" s="47">
        <f t="shared" si="54"/>
        <v>0</v>
      </c>
      <c r="BB52" s="47">
        <f t="shared" si="54"/>
        <v>0</v>
      </c>
      <c r="BC52" s="47">
        <f t="shared" si="54"/>
        <v>0</v>
      </c>
      <c r="BD52" s="91">
        <f t="shared" si="54"/>
        <v>0</v>
      </c>
      <c r="BE52" s="91">
        <f t="shared" si="54"/>
        <v>0</v>
      </c>
      <c r="BF52" s="91">
        <f t="shared" si="54"/>
        <v>0</v>
      </c>
      <c r="BG52" s="91">
        <f t="shared" si="34"/>
        <v>0</v>
      </c>
      <c r="BH52" s="91">
        <f t="shared" si="35"/>
        <v>0</v>
      </c>
    </row>
    <row r="53" spans="1:60" x14ac:dyDescent="0.25">
      <c r="A53" s="44">
        <f>'2015 Pension Calculation'!E69</f>
        <v>0</v>
      </c>
      <c r="B53" s="45">
        <v>50</v>
      </c>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52">
        <f>$A53*Variables!$C$2</f>
        <v>0</v>
      </c>
      <c r="BA53" s="47">
        <f t="shared" si="54"/>
        <v>0</v>
      </c>
      <c r="BB53" s="47">
        <f t="shared" si="54"/>
        <v>0</v>
      </c>
      <c r="BC53" s="47">
        <f t="shared" si="54"/>
        <v>0</v>
      </c>
    </row>
    <row r="54" spans="1:60" x14ac:dyDescent="0.25">
      <c r="A54" s="44">
        <f>'2015 Pension Calculation'!E70</f>
        <v>0</v>
      </c>
      <c r="B54" s="45">
        <v>51</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52">
        <f>$A54*Variables!$C$2</f>
        <v>0</v>
      </c>
      <c r="BB54" s="47">
        <f t="shared" si="54"/>
        <v>0</v>
      </c>
      <c r="BC54" s="47">
        <f t="shared" si="54"/>
        <v>0</v>
      </c>
      <c r="BG54" s="91">
        <f t="shared" si="34"/>
        <v>0</v>
      </c>
    </row>
    <row r="55" spans="1:60" x14ac:dyDescent="0.25">
      <c r="A55" s="44">
        <f>'2015 Pension Calculation'!E71</f>
        <v>0</v>
      </c>
      <c r="B55" s="45">
        <v>52</v>
      </c>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47">
        <f>$A55*Variables!$C$2</f>
        <v>0</v>
      </c>
      <c r="BC55" s="47">
        <f t="shared" si="54"/>
        <v>0</v>
      </c>
      <c r="BD55" s="91">
        <f>(BC58*$A$1)+BC58</f>
        <v>0</v>
      </c>
      <c r="BE55" s="91">
        <f t="shared" ref="BE55:BH55" si="56">(BD55*$A$1)+BD55</f>
        <v>0</v>
      </c>
      <c r="BF55" s="91">
        <f t="shared" si="56"/>
        <v>0</v>
      </c>
      <c r="BG55" s="91">
        <f t="shared" si="56"/>
        <v>0</v>
      </c>
      <c r="BH55" s="91">
        <f t="shared" si="56"/>
        <v>0</v>
      </c>
    </row>
    <row r="56" spans="1:60" x14ac:dyDescent="0.25">
      <c r="A56" s="44">
        <f>'2015 Pension Calculation'!E72</f>
        <v>0</v>
      </c>
      <c r="B56" s="45">
        <v>53</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52">
        <f>$A56*Variables!$C$2</f>
        <v>0</v>
      </c>
    </row>
    <row r="57" spans="1:60" ht="15.75" thickBot="1" x14ac:dyDescent="0.3">
      <c r="A57" s="50">
        <f>'2015 Pension Calculation'!E73</f>
        <v>0</v>
      </c>
      <c r="B57" s="45">
        <v>54</v>
      </c>
    </row>
    <row r="58" spans="1:60" x14ac:dyDescent="0.25">
      <c r="C58" s="93">
        <f>SUM(C4:C51)</f>
        <v>0</v>
      </c>
      <c r="D58" s="93">
        <f t="shared" ref="D58:AU58" si="57">SUM(D4:D48)</f>
        <v>0</v>
      </c>
      <c r="E58" s="93">
        <f t="shared" si="57"/>
        <v>0</v>
      </c>
      <c r="F58" s="93">
        <f t="shared" si="57"/>
        <v>0</v>
      </c>
      <c r="G58" s="93">
        <f t="shared" si="57"/>
        <v>0</v>
      </c>
      <c r="H58" s="93">
        <f t="shared" si="57"/>
        <v>0</v>
      </c>
      <c r="I58" s="93">
        <f t="shared" si="57"/>
        <v>0</v>
      </c>
      <c r="J58" s="93">
        <f t="shared" si="57"/>
        <v>0</v>
      </c>
      <c r="K58" s="93">
        <f t="shared" si="57"/>
        <v>0</v>
      </c>
      <c r="L58" s="93">
        <f t="shared" si="57"/>
        <v>0</v>
      </c>
      <c r="M58" s="93">
        <f t="shared" si="57"/>
        <v>0</v>
      </c>
      <c r="N58" s="93">
        <f t="shared" si="57"/>
        <v>0</v>
      </c>
      <c r="O58" s="93">
        <f t="shared" si="57"/>
        <v>0</v>
      </c>
      <c r="P58" s="93">
        <f t="shared" si="57"/>
        <v>0</v>
      </c>
      <c r="Q58" s="93">
        <f t="shared" si="57"/>
        <v>0</v>
      </c>
      <c r="R58" s="93">
        <f t="shared" si="57"/>
        <v>0</v>
      </c>
      <c r="S58" s="93">
        <f t="shared" si="57"/>
        <v>0</v>
      </c>
      <c r="T58" s="93">
        <f t="shared" si="57"/>
        <v>0</v>
      </c>
      <c r="U58" s="93">
        <f t="shared" si="57"/>
        <v>0</v>
      </c>
      <c r="V58" s="93">
        <f t="shared" si="57"/>
        <v>0</v>
      </c>
      <c r="W58" s="93">
        <f t="shared" si="57"/>
        <v>0</v>
      </c>
      <c r="X58" s="93">
        <f t="shared" si="57"/>
        <v>0</v>
      </c>
      <c r="Y58" s="93">
        <f t="shared" si="57"/>
        <v>0</v>
      </c>
      <c r="Z58" s="93">
        <f t="shared" si="57"/>
        <v>0</v>
      </c>
      <c r="AA58" s="93">
        <f t="shared" si="57"/>
        <v>0</v>
      </c>
      <c r="AB58" s="93">
        <f t="shared" si="57"/>
        <v>0</v>
      </c>
      <c r="AC58" s="93">
        <f t="shared" si="57"/>
        <v>0</v>
      </c>
      <c r="AD58" s="93">
        <f t="shared" si="57"/>
        <v>0</v>
      </c>
      <c r="AE58" s="93">
        <f t="shared" si="57"/>
        <v>0</v>
      </c>
      <c r="AF58" s="93">
        <f t="shared" si="57"/>
        <v>0</v>
      </c>
      <c r="AG58" s="93">
        <f t="shared" si="57"/>
        <v>0</v>
      </c>
      <c r="AH58" s="93">
        <f t="shared" si="57"/>
        <v>0</v>
      </c>
      <c r="AI58" s="93">
        <f t="shared" si="57"/>
        <v>0</v>
      </c>
      <c r="AJ58" s="93">
        <f t="shared" si="57"/>
        <v>0</v>
      </c>
      <c r="AK58" s="93">
        <f t="shared" si="57"/>
        <v>0</v>
      </c>
      <c r="AL58" s="93">
        <f t="shared" si="57"/>
        <v>0</v>
      </c>
      <c r="AM58" s="93">
        <f t="shared" si="57"/>
        <v>0</v>
      </c>
      <c r="AN58" s="93">
        <f t="shared" si="57"/>
        <v>0</v>
      </c>
      <c r="AO58" s="93">
        <f t="shared" si="57"/>
        <v>0</v>
      </c>
      <c r="AP58" s="93">
        <f t="shared" si="57"/>
        <v>0</v>
      </c>
      <c r="AQ58" s="93">
        <f t="shared" si="57"/>
        <v>0</v>
      </c>
      <c r="AR58" s="93">
        <f t="shared" si="57"/>
        <v>0</v>
      </c>
      <c r="AS58" s="93">
        <f t="shared" si="57"/>
        <v>0</v>
      </c>
      <c r="AT58" s="93">
        <f t="shared" si="57"/>
        <v>0</v>
      </c>
      <c r="AU58" s="93">
        <f t="shared" si="57"/>
        <v>0</v>
      </c>
      <c r="AV58" s="94">
        <f t="shared" ref="AV58:BC58" si="58">(AU58*$A$1)+AU58</f>
        <v>0</v>
      </c>
      <c r="AW58" s="94">
        <f t="shared" si="58"/>
        <v>0</v>
      </c>
      <c r="AX58" s="94">
        <f t="shared" si="58"/>
        <v>0</v>
      </c>
      <c r="AY58" s="94">
        <f t="shared" si="58"/>
        <v>0</v>
      </c>
      <c r="AZ58" s="94">
        <f t="shared" si="58"/>
        <v>0</v>
      </c>
      <c r="BA58" s="94">
        <f t="shared" si="58"/>
        <v>0</v>
      </c>
      <c r="BB58" s="94">
        <f t="shared" si="58"/>
        <v>0</v>
      </c>
      <c r="BC58" s="94">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H32" sqref="H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07" t="s">
        <v>18</v>
      </c>
      <c r="B1" s="208"/>
      <c r="C1" s="53" t="s">
        <v>19</v>
      </c>
    </row>
    <row r="2" spans="1:3" ht="18.600000000000001" x14ac:dyDescent="0.45">
      <c r="A2" s="201" t="s">
        <v>4</v>
      </c>
      <c r="B2" s="202"/>
      <c r="C2" s="54">
        <f>1/54</f>
        <v>1.8518518518518517E-2</v>
      </c>
    </row>
    <row r="3" spans="1:3" ht="18.75" x14ac:dyDescent="0.3">
      <c r="A3" s="203" t="s">
        <v>15</v>
      </c>
      <c r="B3" s="204"/>
      <c r="C3" s="55">
        <v>42095</v>
      </c>
    </row>
    <row r="4" spans="1:3" ht="18.75" x14ac:dyDescent="0.3">
      <c r="A4" s="203" t="s">
        <v>16</v>
      </c>
      <c r="B4" s="204"/>
      <c r="C4" s="56">
        <v>68</v>
      </c>
    </row>
    <row r="5" spans="1:3" ht="19.5" thickBot="1" x14ac:dyDescent="0.35">
      <c r="A5" s="205" t="s">
        <v>6</v>
      </c>
      <c r="B5" s="206"/>
      <c r="C5" s="57">
        <v>0.02</v>
      </c>
    </row>
    <row r="6" spans="1:3" x14ac:dyDescent="0.25">
      <c r="A6" s="31" t="s">
        <v>49</v>
      </c>
      <c r="C6" s="84">
        <f>'2015 Pension Calculation'!F17</f>
        <v>43191</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57"/>
  <sheetViews>
    <sheetView topLeftCell="B1" workbookViewId="0">
      <selection activeCell="Y1" sqref="Y1:AA157"/>
    </sheetView>
  </sheetViews>
  <sheetFormatPr defaultColWidth="9.140625" defaultRowHeight="15" x14ac:dyDescent="0.25"/>
  <cols>
    <col min="1" max="4" width="9.140625" style="65"/>
    <col min="5" max="5" width="10.28515625" style="65" customWidth="1"/>
    <col min="6" max="7" width="9.140625" style="65"/>
    <col min="8" max="8" width="15" style="65" customWidth="1"/>
    <col min="9" max="9" width="9.140625" style="65"/>
    <col min="10" max="10" width="21.140625" style="65" customWidth="1"/>
    <col min="11" max="11" width="9.140625" style="65"/>
    <col min="12" max="12" width="6.42578125" style="65" customWidth="1"/>
    <col min="13" max="13" width="8.140625" style="65" customWidth="1"/>
    <col min="14" max="14" width="6.7109375" style="65" customWidth="1"/>
    <col min="15" max="16" width="5.140625" style="65" customWidth="1"/>
    <col min="17" max="17" width="3.28515625" style="65" customWidth="1"/>
    <col min="18" max="18" width="6.140625" style="65" customWidth="1"/>
    <col min="19" max="19" width="0.42578125" style="65" hidden="1" customWidth="1"/>
    <col min="20" max="20" width="7.7109375" style="65" hidden="1" customWidth="1"/>
    <col min="21" max="21" width="11.28515625" style="65" hidden="1" customWidth="1"/>
    <col min="22" max="22" width="16.42578125" style="65" customWidth="1"/>
    <col min="23" max="23" width="15.7109375" style="65" customWidth="1"/>
    <col min="24" max="24" width="15" style="69" customWidth="1"/>
    <col min="25" max="25" width="12.42578125" style="81" customWidth="1"/>
    <col min="26" max="26" width="9.140625" style="65"/>
    <col min="27" max="27" width="8.140625" style="95" customWidth="1"/>
    <col min="28" max="28" width="7.28515625" style="65" hidden="1" customWidth="1"/>
    <col min="29" max="29" width="9.140625" style="65" hidden="1" customWidth="1"/>
    <col min="30" max="30" width="9.85546875" style="65" hidden="1" customWidth="1"/>
    <col min="31" max="32" width="9.140625" style="65" hidden="1" customWidth="1"/>
    <col min="33" max="34" width="0.140625" style="65" hidden="1" customWidth="1"/>
    <col min="35" max="16384" width="9.140625" style="65"/>
  </cols>
  <sheetData>
    <row r="1" spans="1:34" ht="26.25" x14ac:dyDescent="0.4">
      <c r="A1" s="64" t="s">
        <v>25</v>
      </c>
      <c r="X1" s="69">
        <v>55</v>
      </c>
      <c r="Y1" s="81">
        <v>0.55900000000000005</v>
      </c>
      <c r="AA1" s="81">
        <v>0.55900000000000005</v>
      </c>
    </row>
    <row r="2" spans="1:34" ht="18.75" x14ac:dyDescent="0.3">
      <c r="A2" s="76" t="s">
        <v>43</v>
      </c>
      <c r="C2" s="77"/>
      <c r="D2" s="77"/>
      <c r="E2" s="77"/>
      <c r="F2" s="77"/>
      <c r="G2" s="77"/>
      <c r="H2" s="77"/>
      <c r="X2" s="69">
        <v>55.083333333333336</v>
      </c>
      <c r="Y2" s="81">
        <v>0.56100000000000005</v>
      </c>
      <c r="AA2" s="81">
        <v>0.56100000000000005</v>
      </c>
    </row>
    <row r="3" spans="1:34" ht="18.75" x14ac:dyDescent="0.3">
      <c r="A3" s="66" t="s">
        <v>26</v>
      </c>
      <c r="B3" s="70"/>
      <c r="C3" s="70"/>
      <c r="D3" s="70"/>
      <c r="E3" s="70"/>
      <c r="F3" s="70"/>
      <c r="G3" s="70"/>
      <c r="H3" s="70"/>
      <c r="I3" s="70"/>
      <c r="J3" s="70"/>
      <c r="K3" s="70"/>
      <c r="L3" s="70"/>
      <c r="M3" s="70"/>
      <c r="N3" s="70"/>
      <c r="O3" s="70"/>
      <c r="P3" s="70"/>
      <c r="Q3" s="70"/>
      <c r="R3" s="70"/>
      <c r="X3" s="69">
        <v>55.166666666666664</v>
      </c>
      <c r="Y3" s="81">
        <v>0.56200000000000006</v>
      </c>
      <c r="AA3" s="81">
        <v>0.56200000000000006</v>
      </c>
    </row>
    <row r="4" spans="1:34" ht="18.75" x14ac:dyDescent="0.3">
      <c r="A4" s="66" t="s">
        <v>45</v>
      </c>
      <c r="B4" s="70"/>
      <c r="C4" s="70"/>
      <c r="D4" s="70"/>
      <c r="E4" s="70"/>
      <c r="F4" s="70"/>
      <c r="G4" s="70"/>
      <c r="H4" s="70"/>
      <c r="I4" s="70"/>
      <c r="J4" s="70"/>
      <c r="K4" s="70"/>
      <c r="L4" s="70"/>
      <c r="M4" s="70"/>
      <c r="N4" s="70"/>
      <c r="O4" s="70"/>
      <c r="P4" s="70"/>
      <c r="Q4" s="70"/>
      <c r="R4" s="70"/>
      <c r="T4" s="65">
        <v>55</v>
      </c>
      <c r="U4" s="68" t="e">
        <f>LOOKUP(T4,'2015 Pension Calculation'!D20:D64,'2015 Pension Calculation'!H20:H64)</f>
        <v>#N/A</v>
      </c>
      <c r="X4" s="69">
        <v>55.25</v>
      </c>
      <c r="Y4" s="81">
        <v>0.56399999999999995</v>
      </c>
      <c r="AA4" s="81">
        <v>0.56399999999999995</v>
      </c>
    </row>
    <row r="5" spans="1:34" ht="18.75" x14ac:dyDescent="0.3">
      <c r="A5" s="66" t="s">
        <v>27</v>
      </c>
      <c r="B5" s="70"/>
      <c r="C5" s="70"/>
      <c r="D5" s="70"/>
      <c r="E5" s="70"/>
      <c r="F5" s="70"/>
      <c r="G5" s="70"/>
      <c r="H5" s="70"/>
      <c r="I5" s="70"/>
      <c r="J5" s="70"/>
      <c r="K5" s="70"/>
      <c r="L5" s="70"/>
      <c r="M5" s="70"/>
      <c r="N5" s="70"/>
      <c r="O5" s="70"/>
      <c r="P5" s="70"/>
      <c r="Q5" s="70"/>
      <c r="R5" s="70"/>
      <c r="T5" s="65">
        <v>56</v>
      </c>
      <c r="U5" s="68" t="e">
        <f>LOOKUP(T5,'2015 Pension Calculation'!D21:D67,'2015 Pension Calculation'!H21:H67)</f>
        <v>#N/A</v>
      </c>
      <c r="X5" s="69">
        <v>55.333333333333336</v>
      </c>
      <c r="Y5" s="81">
        <v>0.56599999999999995</v>
      </c>
      <c r="AA5" s="81">
        <v>0.56599999999999995</v>
      </c>
    </row>
    <row r="6" spans="1:34" ht="18.75" x14ac:dyDescent="0.3">
      <c r="P6" s="70"/>
      <c r="Q6" s="70"/>
      <c r="R6" s="70"/>
      <c r="T6" s="65">
        <v>57</v>
      </c>
      <c r="U6" s="68" t="e">
        <f>LOOKUP(T6,'2015 Pension Calculation'!D22:D68,'2015 Pension Calculation'!H22:H68)</f>
        <v>#N/A</v>
      </c>
      <c r="X6" s="69">
        <v>55.416666666666664</v>
      </c>
      <c r="Y6" s="81">
        <v>0.56799999999999995</v>
      </c>
      <c r="AA6" s="81">
        <v>0.56799999999999995</v>
      </c>
    </row>
    <row r="7" spans="1:34" ht="18.75" x14ac:dyDescent="0.3">
      <c r="A7" s="66" t="s">
        <v>28</v>
      </c>
      <c r="B7" s="70"/>
      <c r="C7" s="70"/>
      <c r="D7" s="70"/>
      <c r="E7" s="70"/>
      <c r="F7" s="70"/>
      <c r="G7" s="70"/>
      <c r="H7" s="70"/>
      <c r="I7" s="70"/>
      <c r="J7" s="70"/>
      <c r="K7" s="70"/>
      <c r="L7" s="70"/>
      <c r="M7" s="70"/>
      <c r="N7" s="70"/>
      <c r="O7" s="70"/>
      <c r="P7" s="70"/>
      <c r="Q7" s="70"/>
      <c r="R7" s="70"/>
      <c r="T7" s="65">
        <v>58</v>
      </c>
      <c r="U7" s="68" t="e">
        <f>LOOKUP(T7,'2015 Pension Calculation'!D23:D69,'2015 Pension Calculation'!H23:H69)</f>
        <v>#N/A</v>
      </c>
      <c r="X7" s="69">
        <v>55.5</v>
      </c>
      <c r="Y7" s="81">
        <v>0.56899999999999995</v>
      </c>
      <c r="AA7" s="81">
        <v>0.56899999999999995</v>
      </c>
    </row>
    <row r="8" spans="1:34" ht="18.75" x14ac:dyDescent="0.3">
      <c r="A8" s="66" t="s">
        <v>46</v>
      </c>
      <c r="B8" s="70"/>
      <c r="C8" s="70"/>
      <c r="D8" s="70"/>
      <c r="E8" s="70"/>
      <c r="F8" s="70"/>
      <c r="G8" s="70"/>
      <c r="H8" s="70"/>
      <c r="I8" s="70"/>
      <c r="J8" s="70"/>
      <c r="K8" s="70"/>
      <c r="L8" s="70"/>
      <c r="M8" s="70"/>
      <c r="N8" s="70"/>
      <c r="O8" s="70"/>
      <c r="P8" s="70"/>
      <c r="Q8" s="70"/>
      <c r="R8" s="70"/>
      <c r="T8" s="65">
        <v>59</v>
      </c>
      <c r="U8" s="68" t="e">
        <f>LOOKUP(T8,'2015 Pension Calculation'!D24:D70,'2015 Pension Calculation'!H24:H70)</f>
        <v>#N/A</v>
      </c>
      <c r="X8" s="69">
        <v>55.583333333333336</v>
      </c>
      <c r="Y8" s="81">
        <v>0.57099999999999995</v>
      </c>
      <c r="AA8" s="81">
        <v>0.57099999999999995</v>
      </c>
    </row>
    <row r="9" spans="1:34" ht="18.75" x14ac:dyDescent="0.3">
      <c r="A9" s="66"/>
      <c r="B9" s="70"/>
      <c r="C9" s="70"/>
      <c r="D9" s="70"/>
      <c r="E9" s="70"/>
      <c r="F9" s="70"/>
      <c r="G9" s="70"/>
      <c r="H9" s="70"/>
      <c r="I9" s="70"/>
      <c r="J9" s="70"/>
      <c r="K9" s="70"/>
      <c r="L9" s="70"/>
      <c r="M9" s="70"/>
      <c r="N9" s="70"/>
      <c r="O9" s="70"/>
      <c r="P9" s="70"/>
      <c r="Q9" s="70"/>
      <c r="R9" s="70"/>
      <c r="T9" s="65">
        <v>60</v>
      </c>
      <c r="U9" s="68" t="e">
        <f>LOOKUP(T9,'2015 Pension Calculation'!D25:D71,'2015 Pension Calculation'!H25:H71)</f>
        <v>#N/A</v>
      </c>
      <c r="X9" s="69">
        <v>55.666666666666664</v>
      </c>
      <c r="Y9" s="81">
        <v>0.57299999999999995</v>
      </c>
      <c r="AA9" s="81">
        <v>0.57299999999999995</v>
      </c>
    </row>
    <row r="10" spans="1:34" ht="18.75" x14ac:dyDescent="0.3">
      <c r="A10" s="66" t="s">
        <v>31</v>
      </c>
      <c r="B10" s="70"/>
      <c r="C10" s="70"/>
      <c r="D10" s="70"/>
      <c r="E10" s="70"/>
      <c r="F10" s="70"/>
      <c r="G10" s="70"/>
      <c r="H10" s="70"/>
      <c r="I10" s="70"/>
      <c r="J10" s="70"/>
      <c r="K10" s="70"/>
      <c r="L10" s="70"/>
      <c r="M10" s="70"/>
      <c r="N10" s="70"/>
      <c r="O10" s="70"/>
      <c r="P10" s="70"/>
      <c r="Q10" s="70"/>
      <c r="R10" s="70"/>
      <c r="T10" s="65">
        <v>61</v>
      </c>
      <c r="U10" s="68" t="e">
        <f>LOOKUP(T10,'2015 Pension Calculation'!D26:D72,'2015 Pension Calculation'!H26:H72)</f>
        <v>#N/A</v>
      </c>
      <c r="X10" s="69">
        <v>55.75</v>
      </c>
      <c r="Y10" s="81">
        <v>0.57499999999999996</v>
      </c>
      <c r="AA10" s="81">
        <v>0.57499999999999996</v>
      </c>
    </row>
    <row r="11" spans="1:34" ht="18.75" x14ac:dyDescent="0.3">
      <c r="A11" s="66" t="s">
        <v>32</v>
      </c>
      <c r="B11" s="70"/>
      <c r="C11" s="70"/>
      <c r="D11" s="70"/>
      <c r="E11" s="70"/>
      <c r="F11" s="70"/>
      <c r="G11" s="70"/>
      <c r="H11" s="70"/>
      <c r="I11" s="70"/>
      <c r="J11" s="70"/>
      <c r="K11" s="70"/>
      <c r="L11" s="70"/>
      <c r="M11" s="70"/>
      <c r="N11" s="70"/>
      <c r="O11" s="70"/>
      <c r="P11" s="70"/>
      <c r="Q11" s="70"/>
      <c r="R11" s="70"/>
      <c r="T11" s="65">
        <v>62</v>
      </c>
      <c r="U11" s="68" t="e">
        <f>LOOKUP(T11,'2015 Pension Calculation'!D27:D73,'2015 Pension Calculation'!H27:H73)</f>
        <v>#N/A</v>
      </c>
      <c r="X11" s="69">
        <v>55.833333333333336</v>
      </c>
      <c r="Y11" s="81">
        <v>0.57699999999999996</v>
      </c>
      <c r="AA11" s="81">
        <v>0.57699999999999996</v>
      </c>
      <c r="AF11" s="65">
        <v>1</v>
      </c>
      <c r="AG11" s="65">
        <v>12</v>
      </c>
      <c r="AH11" s="69">
        <f>AF11/AG11</f>
        <v>8.3333333333333329E-2</v>
      </c>
    </row>
    <row r="12" spans="1:34" ht="18.75" x14ac:dyDescent="0.3">
      <c r="A12" s="67" t="s">
        <v>23</v>
      </c>
      <c r="B12" s="70"/>
      <c r="C12" s="70"/>
      <c r="D12" s="70"/>
      <c r="E12" s="70"/>
      <c r="F12" s="70"/>
      <c r="G12" s="70"/>
      <c r="H12" s="70"/>
      <c r="I12" s="70"/>
      <c r="J12" s="70"/>
      <c r="K12" s="70"/>
      <c r="L12" s="70"/>
      <c r="M12" s="70"/>
      <c r="N12" s="70"/>
      <c r="O12" s="70"/>
      <c r="P12" s="70"/>
      <c r="Q12" s="70"/>
      <c r="R12" s="70"/>
      <c r="T12" s="65">
        <v>63</v>
      </c>
      <c r="U12" s="68" t="e">
        <f>LOOKUP(T12,'2015 Pension Calculation'!D28:D74,'2015 Pension Calculation'!H28:H74)</f>
        <v>#N/A</v>
      </c>
      <c r="X12" s="69">
        <v>55.916666666666664</v>
      </c>
      <c r="Y12" s="81">
        <v>0.57799999999999996</v>
      </c>
      <c r="AA12" s="81">
        <v>0.57799999999999996</v>
      </c>
      <c r="AB12" s="65" t="s">
        <v>35</v>
      </c>
      <c r="AD12" s="65" t="s">
        <v>36</v>
      </c>
      <c r="AF12" s="65">
        <v>2</v>
      </c>
      <c r="AG12" s="65">
        <v>12</v>
      </c>
      <c r="AH12" s="69">
        <f t="shared" ref="AH12:AH21" si="0">AF12/AG12</f>
        <v>0.16666666666666666</v>
      </c>
    </row>
    <row r="13" spans="1:34" x14ac:dyDescent="0.25">
      <c r="T13" s="65">
        <v>64</v>
      </c>
      <c r="U13" s="68" t="e">
        <f>LOOKUP(T13,'2015 Pension Calculation'!D29:D75,'2015 Pension Calculation'!H29:H75)</f>
        <v>#N/A</v>
      </c>
      <c r="X13" s="69">
        <v>56</v>
      </c>
      <c r="Y13" s="81">
        <v>0.57999999999999996</v>
      </c>
      <c r="AA13" s="81">
        <v>0.57999999999999996</v>
      </c>
      <c r="AF13" s="65">
        <v>3</v>
      </c>
      <c r="AG13" s="65">
        <v>12</v>
      </c>
      <c r="AH13" s="69">
        <f t="shared" si="0"/>
        <v>0.25</v>
      </c>
    </row>
    <row r="14" spans="1:34" ht="18.75" x14ac:dyDescent="0.3">
      <c r="A14" s="66" t="s">
        <v>38</v>
      </c>
      <c r="B14" s="66"/>
      <c r="C14" s="66"/>
      <c r="D14" s="66"/>
      <c r="E14" s="66"/>
      <c r="F14" s="70"/>
      <c r="G14" s="70"/>
      <c r="J14" s="83" t="e">
        <f>LOOKUP(W20,'2015 Pension Calculation'!D20:D64,'2015 Pension Calculation'!H20:H64)</f>
        <v>#N/A</v>
      </c>
      <c r="K14" s="70"/>
      <c r="T14" s="65">
        <v>65</v>
      </c>
      <c r="U14" s="68" t="e">
        <f>LOOKUP(T14,'2015 Pension Calculation'!D30:D76,'2015 Pension Calculation'!H30:H76)</f>
        <v>#N/A</v>
      </c>
      <c r="X14" s="69">
        <v>56.083333333333336</v>
      </c>
      <c r="Y14" s="81">
        <v>0.58199999999999996</v>
      </c>
      <c r="AA14" s="81">
        <v>0.58199999999999996</v>
      </c>
      <c r="AB14" s="69">
        <f>K17/12</f>
        <v>0</v>
      </c>
      <c r="AD14" s="69">
        <f>AB14+J17</f>
        <v>0</v>
      </c>
      <c r="AF14" s="65">
        <v>4</v>
      </c>
      <c r="AG14" s="65">
        <v>12</v>
      </c>
      <c r="AH14" s="69">
        <f t="shared" si="0"/>
        <v>0.33333333333333331</v>
      </c>
    </row>
    <row r="15" spans="1:34" ht="18.75" x14ac:dyDescent="0.3">
      <c r="A15" s="66"/>
      <c r="B15" s="66"/>
      <c r="C15" s="66"/>
      <c r="D15" s="66"/>
      <c r="E15" s="66"/>
      <c r="F15" s="70"/>
      <c r="G15" s="70"/>
      <c r="J15" s="71"/>
      <c r="K15" s="70"/>
      <c r="T15" s="65">
        <v>66</v>
      </c>
      <c r="U15" s="68" t="e">
        <f>LOOKUP(T15,'2015 Pension Calculation'!D31:D77,'2015 Pension Calculation'!H31:H77)</f>
        <v>#N/A</v>
      </c>
      <c r="X15" s="69">
        <v>56.166666666666664</v>
      </c>
      <c r="Y15" s="81">
        <v>0.58399999999999996</v>
      </c>
      <c r="AA15" s="81">
        <v>0.58399999999999996</v>
      </c>
      <c r="AF15" s="65">
        <v>5</v>
      </c>
      <c r="AG15" s="65">
        <v>12</v>
      </c>
      <c r="AH15" s="69">
        <f t="shared" si="0"/>
        <v>0.41666666666666669</v>
      </c>
    </row>
    <row r="16" spans="1:34" ht="18.75" x14ac:dyDescent="0.3">
      <c r="A16" s="70"/>
      <c r="B16" s="70"/>
      <c r="C16" s="70"/>
      <c r="D16" s="70"/>
      <c r="E16" s="70"/>
      <c r="F16" s="70"/>
      <c r="G16" s="70"/>
      <c r="J16" s="66" t="s">
        <v>33</v>
      </c>
      <c r="K16" s="66" t="s">
        <v>34</v>
      </c>
      <c r="X16" s="69">
        <v>56.25</v>
      </c>
      <c r="Y16" s="81">
        <v>0.58599999999999997</v>
      </c>
      <c r="AA16" s="81">
        <v>0.58599999999999997</v>
      </c>
      <c r="AF16" s="65">
        <v>6</v>
      </c>
      <c r="AG16" s="65">
        <v>12</v>
      </c>
      <c r="AH16" s="69">
        <f t="shared" si="0"/>
        <v>0.5</v>
      </c>
    </row>
    <row r="17" spans="1:34" ht="18.75" x14ac:dyDescent="0.3">
      <c r="A17" s="66" t="s">
        <v>40</v>
      </c>
      <c r="B17" s="66"/>
      <c r="C17" s="66"/>
      <c r="D17" s="66"/>
      <c r="E17" s="66"/>
      <c r="F17" s="70"/>
      <c r="G17" s="70"/>
      <c r="J17" s="79">
        <f>'2015 Calculator Ret Age 68'!K29</f>
        <v>0</v>
      </c>
      <c r="K17" s="79">
        <f>'2015 Calculator Ret Age 68'!M29</f>
        <v>0</v>
      </c>
      <c r="W17" s="65" t="e">
        <f>LOOKUP(J17,'2015 Pension Calculation'!D20:D79,'2015 Pension Calculation'!B20:B79)</f>
        <v>#N/A</v>
      </c>
      <c r="X17" s="69">
        <v>56.333333333333336</v>
      </c>
      <c r="Y17" s="81">
        <v>0.58799999999999997</v>
      </c>
      <c r="AA17" s="81">
        <v>0.58799999999999997</v>
      </c>
      <c r="AF17" s="65">
        <v>7</v>
      </c>
      <c r="AG17" s="65">
        <v>12</v>
      </c>
      <c r="AH17" s="69">
        <f t="shared" si="0"/>
        <v>0.58333333333333337</v>
      </c>
    </row>
    <row r="18" spans="1:34" ht="18.75" x14ac:dyDescent="0.3">
      <c r="A18" s="70"/>
      <c r="B18" s="70"/>
      <c r="C18" s="70"/>
      <c r="D18" s="70"/>
      <c r="E18" s="70"/>
      <c r="F18" s="70"/>
      <c r="G18" s="70"/>
      <c r="J18" s="70"/>
      <c r="K18" s="66"/>
      <c r="X18" s="69">
        <v>56.416666666666664</v>
      </c>
      <c r="Y18" s="81">
        <v>0.59</v>
      </c>
      <c r="AA18" s="81">
        <v>0.59</v>
      </c>
      <c r="AF18" s="65">
        <v>8</v>
      </c>
      <c r="AG18" s="65">
        <v>12</v>
      </c>
      <c r="AH18" s="69">
        <f t="shared" si="0"/>
        <v>0.66666666666666663</v>
      </c>
    </row>
    <row r="19" spans="1:34" ht="18.75" x14ac:dyDescent="0.3">
      <c r="A19" s="66" t="s">
        <v>39</v>
      </c>
      <c r="B19" s="66"/>
      <c r="C19" s="66"/>
      <c r="D19" s="66"/>
      <c r="E19" s="66"/>
      <c r="F19" s="70"/>
      <c r="G19" s="70"/>
      <c r="J19" s="74" t="e">
        <f>LOOKUP(W17,Revaluation!C2:BB2,Revaluation!C58:BC58)</f>
        <v>#N/A</v>
      </c>
      <c r="K19" s="70"/>
      <c r="X19" s="69">
        <v>56.5</v>
      </c>
      <c r="Y19" s="81">
        <v>0.59099999999999997</v>
      </c>
      <c r="AA19" s="81">
        <v>0.59099999999999997</v>
      </c>
      <c r="AF19" s="65">
        <v>9</v>
      </c>
      <c r="AG19" s="65">
        <v>12</v>
      </c>
      <c r="AH19" s="69">
        <f t="shared" si="0"/>
        <v>0.75</v>
      </c>
    </row>
    <row r="20" spans="1:34" ht="18.75" x14ac:dyDescent="0.3">
      <c r="A20" s="66"/>
      <c r="B20" s="66"/>
      <c r="C20" s="66"/>
      <c r="D20" s="66"/>
      <c r="E20" s="66"/>
      <c r="F20" s="70"/>
      <c r="G20" s="70"/>
      <c r="J20" s="70"/>
      <c r="K20" s="70"/>
      <c r="T20" s="65">
        <v>55</v>
      </c>
      <c r="U20" s="65">
        <v>0.55400000000000005</v>
      </c>
      <c r="W20" s="65">
        <v>68</v>
      </c>
      <c r="X20" s="69">
        <v>56.583333333333336</v>
      </c>
      <c r="Y20" s="81">
        <v>0.59299999999999997</v>
      </c>
      <c r="AA20" s="81">
        <v>0.59299999999999997</v>
      </c>
      <c r="AF20" s="65">
        <v>10</v>
      </c>
      <c r="AG20" s="65">
        <v>12</v>
      </c>
      <c r="AH20" s="69">
        <f t="shared" si="0"/>
        <v>0.83333333333333337</v>
      </c>
    </row>
    <row r="21" spans="1:34" ht="18.75" x14ac:dyDescent="0.3">
      <c r="A21" s="66" t="s">
        <v>24</v>
      </c>
      <c r="B21" s="66"/>
      <c r="C21" s="66"/>
      <c r="D21" s="66"/>
      <c r="F21" s="70"/>
      <c r="G21" s="70"/>
      <c r="J21" s="82" t="e">
        <f>LOOKUP(AD14,X1:X161,AA1:AA161)</f>
        <v>#N/A</v>
      </c>
      <c r="K21" s="70"/>
      <c r="T21" s="65">
        <v>56</v>
      </c>
      <c r="U21" s="65">
        <v>0.57799999999999996</v>
      </c>
      <c r="X21" s="69">
        <v>56.666666666666664</v>
      </c>
      <c r="Y21" s="81">
        <v>0.59499999999999997</v>
      </c>
      <c r="AA21" s="81">
        <v>0.59499999999999997</v>
      </c>
      <c r="AF21" s="65">
        <v>11</v>
      </c>
      <c r="AG21" s="65">
        <v>12</v>
      </c>
      <c r="AH21" s="69">
        <f t="shared" si="0"/>
        <v>0.91666666666666663</v>
      </c>
    </row>
    <row r="22" spans="1:34" ht="18.75" x14ac:dyDescent="0.3">
      <c r="A22" s="66" t="s">
        <v>37</v>
      </c>
      <c r="B22" s="66"/>
      <c r="C22" s="66"/>
      <c r="D22" s="66"/>
      <c r="F22" s="72"/>
      <c r="G22" s="72"/>
      <c r="J22" s="75" t="e">
        <f>SUM(1-J21)</f>
        <v>#N/A</v>
      </c>
      <c r="K22" s="70"/>
      <c r="T22" s="65">
        <v>57</v>
      </c>
      <c r="U22" s="65">
        <v>0.60499999999999998</v>
      </c>
      <c r="X22" s="69">
        <v>56.75</v>
      </c>
      <c r="Y22" s="81">
        <v>0.59699999999999998</v>
      </c>
      <c r="AA22" s="81">
        <v>0.59699999999999998</v>
      </c>
    </row>
    <row r="23" spans="1:34" ht="18.75" x14ac:dyDescent="0.3">
      <c r="A23" s="66"/>
      <c r="B23" s="66"/>
      <c r="C23" s="66"/>
      <c r="D23" s="66"/>
      <c r="E23" s="66"/>
      <c r="F23" s="70"/>
      <c r="G23" s="70"/>
      <c r="J23" s="70"/>
      <c r="K23" s="70"/>
      <c r="T23" s="65">
        <v>58</v>
      </c>
      <c r="U23" s="65">
        <v>0.63300000000000001</v>
      </c>
      <c r="X23" s="69">
        <v>56.833333333333336</v>
      </c>
      <c r="Y23" s="81">
        <v>0.59899999999999998</v>
      </c>
      <c r="AA23" s="81">
        <v>0.59899999999999998</v>
      </c>
    </row>
    <row r="24" spans="1:34" ht="18.75" x14ac:dyDescent="0.3">
      <c r="A24" s="66" t="s">
        <v>29</v>
      </c>
      <c r="B24" s="66"/>
      <c r="C24" s="66"/>
      <c r="D24" s="66"/>
      <c r="E24" s="66"/>
      <c r="F24" s="70"/>
      <c r="G24" s="70"/>
      <c r="J24" s="80" t="e">
        <f>J19*J21</f>
        <v>#N/A</v>
      </c>
      <c r="K24" s="70"/>
      <c r="T24" s="65">
        <v>59</v>
      </c>
      <c r="U24" s="65">
        <v>0.66300000000000003</v>
      </c>
      <c r="X24" s="69">
        <v>56.916666666666664</v>
      </c>
      <c r="Y24" s="81">
        <v>0.60099999999999998</v>
      </c>
      <c r="AA24" s="81">
        <v>0.60099999999999998</v>
      </c>
    </row>
    <row r="25" spans="1:34" ht="18.75" x14ac:dyDescent="0.3">
      <c r="A25" s="70"/>
      <c r="B25" s="70"/>
      <c r="C25" s="70"/>
      <c r="D25" s="70"/>
      <c r="E25" s="70"/>
      <c r="F25" s="70"/>
      <c r="G25" s="70"/>
      <c r="J25" s="70"/>
      <c r="K25" s="70"/>
      <c r="T25" s="65">
        <v>60</v>
      </c>
      <c r="U25" s="65">
        <v>0.69499999999999995</v>
      </c>
      <c r="X25" s="69">
        <v>57</v>
      </c>
      <c r="Y25" s="81">
        <v>0.60299999999999998</v>
      </c>
      <c r="AA25" s="81">
        <v>0.60299999999999998</v>
      </c>
    </row>
    <row r="26" spans="1:34" ht="18.75" x14ac:dyDescent="0.3">
      <c r="A26" s="66" t="s">
        <v>30</v>
      </c>
      <c r="B26" s="70"/>
      <c r="C26" s="70"/>
      <c r="D26" s="70"/>
      <c r="E26" s="70"/>
      <c r="F26" s="70"/>
      <c r="G26" s="70"/>
      <c r="J26" s="80" t="e">
        <f>J24/12</f>
        <v>#N/A</v>
      </c>
      <c r="K26" s="70"/>
      <c r="T26" s="65">
        <v>61</v>
      </c>
      <c r="U26" s="65">
        <v>0.73</v>
      </c>
      <c r="X26" s="69">
        <v>57.083333333333336</v>
      </c>
      <c r="Y26" s="81">
        <v>0.60499999999999998</v>
      </c>
      <c r="AA26" s="81">
        <v>0.60499999999999998</v>
      </c>
    </row>
    <row r="27" spans="1:34" ht="15.75" x14ac:dyDescent="0.25">
      <c r="A27" s="73"/>
      <c r="B27" s="73"/>
      <c r="C27" s="73"/>
      <c r="D27" s="73"/>
      <c r="E27" s="73"/>
      <c r="F27" s="73"/>
      <c r="G27" s="73"/>
      <c r="H27" s="73"/>
      <c r="I27" s="73"/>
      <c r="J27" s="73"/>
      <c r="K27" s="73"/>
      <c r="T27" s="65">
        <v>62</v>
      </c>
      <c r="U27" s="65">
        <v>0.76700000000000002</v>
      </c>
      <c r="X27" s="69">
        <v>57.166666666666664</v>
      </c>
      <c r="Y27" s="81">
        <v>0.60699999999999998</v>
      </c>
      <c r="AA27" s="81">
        <v>0.60699999999999998</v>
      </c>
    </row>
    <row r="28" spans="1:34" ht="15.75" x14ac:dyDescent="0.25">
      <c r="A28" s="73"/>
      <c r="B28" s="73"/>
      <c r="C28" s="73"/>
      <c r="D28" s="73"/>
      <c r="E28" s="73"/>
      <c r="F28" s="73"/>
      <c r="G28" s="73"/>
      <c r="H28" s="73"/>
      <c r="I28" s="73"/>
      <c r="J28" s="73"/>
      <c r="K28" s="73"/>
      <c r="T28" s="65">
        <v>64</v>
      </c>
      <c r="U28" s="65">
        <v>0.84899999999999998</v>
      </c>
      <c r="X28" s="69">
        <v>57.25</v>
      </c>
      <c r="Y28" s="81">
        <v>0.60899999999999999</v>
      </c>
      <c r="AA28" s="81">
        <v>0.60899999999999999</v>
      </c>
    </row>
    <row r="29" spans="1:34" x14ac:dyDescent="0.25">
      <c r="T29" s="65">
        <v>63</v>
      </c>
      <c r="U29" s="65">
        <v>0.80700000000000005</v>
      </c>
      <c r="X29" s="69">
        <v>57.333333333333336</v>
      </c>
      <c r="Y29" s="81">
        <v>0.61099999999999999</v>
      </c>
      <c r="AA29" s="81">
        <v>0.61099999999999999</v>
      </c>
    </row>
    <row r="30" spans="1:34" x14ac:dyDescent="0.25">
      <c r="T30" s="65">
        <v>65</v>
      </c>
      <c r="U30" s="65">
        <v>0.89600000000000002</v>
      </c>
      <c r="X30" s="69">
        <v>57.416666666666664</v>
      </c>
      <c r="Y30" s="81">
        <v>0.61299999999999999</v>
      </c>
      <c r="AA30" s="81">
        <v>0.61299999999999999</v>
      </c>
    </row>
    <row r="31" spans="1:34" x14ac:dyDescent="0.25">
      <c r="T31" s="65">
        <v>66</v>
      </c>
      <c r="U31" s="65">
        <v>0.94599999999999995</v>
      </c>
      <c r="X31" s="69">
        <v>57.5</v>
      </c>
      <c r="Y31" s="81">
        <v>0.61499999999999999</v>
      </c>
      <c r="AA31" s="81">
        <v>0.61499999999999999</v>
      </c>
    </row>
    <row r="32" spans="1:34" x14ac:dyDescent="0.25">
      <c r="X32" s="69">
        <v>57.583333333333336</v>
      </c>
      <c r="Y32" s="81">
        <v>0.61699999999999999</v>
      </c>
      <c r="AA32" s="81">
        <v>0.61699999999999999</v>
      </c>
    </row>
    <row r="33" spans="24:27" x14ac:dyDescent="0.25">
      <c r="X33" s="69">
        <v>57.666666666666664</v>
      </c>
      <c r="Y33" s="81">
        <v>0.61899999999999999</v>
      </c>
      <c r="AA33" s="81">
        <v>0.61899999999999999</v>
      </c>
    </row>
    <row r="34" spans="24:27" x14ac:dyDescent="0.25">
      <c r="X34" s="69">
        <v>57.75</v>
      </c>
      <c r="Y34" s="81">
        <v>0.621</v>
      </c>
      <c r="AA34" s="81">
        <v>0.621</v>
      </c>
    </row>
    <row r="35" spans="24:27" x14ac:dyDescent="0.25">
      <c r="X35" s="69">
        <v>57.833333333333336</v>
      </c>
      <c r="Y35" s="81">
        <v>0.623</v>
      </c>
      <c r="AA35" s="81">
        <v>0.623</v>
      </c>
    </row>
    <row r="36" spans="24:27" x14ac:dyDescent="0.25">
      <c r="X36" s="69">
        <v>57.916666666666664</v>
      </c>
      <c r="Y36" s="81">
        <v>0.625</v>
      </c>
      <c r="AA36" s="81">
        <v>0.625</v>
      </c>
    </row>
    <row r="37" spans="24:27" x14ac:dyDescent="0.25">
      <c r="X37" s="69">
        <v>58</v>
      </c>
      <c r="Y37" s="81">
        <v>0.627</v>
      </c>
      <c r="AA37" s="81">
        <v>0.627</v>
      </c>
    </row>
    <row r="38" spans="24:27" x14ac:dyDescent="0.25">
      <c r="X38" s="69">
        <v>58.083333333333336</v>
      </c>
      <c r="Y38" s="81">
        <v>0.629</v>
      </c>
      <c r="AA38" s="81">
        <v>0.629</v>
      </c>
    </row>
    <row r="39" spans="24:27" x14ac:dyDescent="0.25">
      <c r="X39" s="69">
        <v>58.166666666666664</v>
      </c>
      <c r="Y39" s="81">
        <v>0.63100000000000001</v>
      </c>
      <c r="AA39" s="81">
        <v>0.63100000000000001</v>
      </c>
    </row>
    <row r="40" spans="24:27" x14ac:dyDescent="0.25">
      <c r="X40" s="69">
        <v>58.25</v>
      </c>
      <c r="Y40" s="81">
        <v>0.63400000000000001</v>
      </c>
      <c r="AA40" s="81">
        <v>0.63400000000000001</v>
      </c>
    </row>
    <row r="41" spans="24:27" x14ac:dyDescent="0.25">
      <c r="X41" s="69">
        <v>58.333333333333336</v>
      </c>
      <c r="Y41" s="81">
        <v>0.63600000000000001</v>
      </c>
      <c r="AA41" s="81">
        <v>0.63600000000000001</v>
      </c>
    </row>
    <row r="42" spans="24:27" x14ac:dyDescent="0.25">
      <c r="X42" s="69">
        <v>58.416666666666664</v>
      </c>
      <c r="Y42" s="81">
        <v>0.63800000000000001</v>
      </c>
      <c r="AA42" s="81">
        <v>0.63800000000000001</v>
      </c>
    </row>
    <row r="43" spans="24:27" x14ac:dyDescent="0.25">
      <c r="X43" s="69">
        <v>58.5</v>
      </c>
      <c r="Y43" s="81">
        <v>0.64</v>
      </c>
      <c r="AA43" s="81">
        <v>0.64</v>
      </c>
    </row>
    <row r="44" spans="24:27" x14ac:dyDescent="0.25">
      <c r="X44" s="69">
        <v>58.583333333333336</v>
      </c>
      <c r="Y44" s="81">
        <v>0.64200000000000002</v>
      </c>
      <c r="AA44" s="81">
        <v>0.64200000000000002</v>
      </c>
    </row>
    <row r="45" spans="24:27" x14ac:dyDescent="0.25">
      <c r="X45" s="69">
        <v>58.666666666666664</v>
      </c>
      <c r="Y45" s="81">
        <v>0.64400000000000002</v>
      </c>
      <c r="AA45" s="81">
        <v>0.64400000000000002</v>
      </c>
    </row>
    <row r="46" spans="24:27" x14ac:dyDescent="0.25">
      <c r="X46" s="69">
        <v>58.75</v>
      </c>
      <c r="Y46" s="81">
        <v>0.64700000000000002</v>
      </c>
      <c r="AA46" s="81">
        <v>0.64700000000000002</v>
      </c>
    </row>
    <row r="47" spans="24:27" x14ac:dyDescent="0.25">
      <c r="X47" s="69">
        <v>58.833333333333336</v>
      </c>
      <c r="Y47" s="81">
        <v>0.64900000000000002</v>
      </c>
      <c r="AA47" s="81">
        <v>0.64900000000000002</v>
      </c>
    </row>
    <row r="48" spans="24:27" x14ac:dyDescent="0.25">
      <c r="X48" s="69">
        <v>58.916666666666664</v>
      </c>
      <c r="Y48" s="81">
        <v>0.65100000000000002</v>
      </c>
      <c r="AA48" s="81">
        <v>0.65100000000000002</v>
      </c>
    </row>
    <row r="49" spans="24:27" x14ac:dyDescent="0.25">
      <c r="X49" s="69">
        <v>59</v>
      </c>
      <c r="Y49" s="81">
        <v>0.65300000000000002</v>
      </c>
      <c r="AA49" s="81">
        <v>0.65300000000000002</v>
      </c>
    </row>
    <row r="50" spans="24:27" x14ac:dyDescent="0.25">
      <c r="X50" s="69">
        <v>59.083333333333336</v>
      </c>
      <c r="Y50" s="81">
        <v>0.65500000000000003</v>
      </c>
      <c r="AA50" s="81">
        <v>0.65500000000000003</v>
      </c>
    </row>
    <row r="51" spans="24:27" x14ac:dyDescent="0.25">
      <c r="X51" s="69">
        <v>59.166666666666664</v>
      </c>
      <c r="Y51" s="81">
        <v>0.65800000000000003</v>
      </c>
      <c r="AA51" s="81">
        <v>0.65800000000000003</v>
      </c>
    </row>
    <row r="52" spans="24:27" x14ac:dyDescent="0.25">
      <c r="X52" s="69">
        <v>59.25</v>
      </c>
      <c r="Y52" s="81">
        <v>0.66</v>
      </c>
      <c r="AA52" s="81">
        <v>0.66</v>
      </c>
    </row>
    <row r="53" spans="24:27" x14ac:dyDescent="0.25">
      <c r="X53" s="69">
        <v>59.333333333333336</v>
      </c>
      <c r="Y53" s="81">
        <v>0.66200000000000003</v>
      </c>
      <c r="AA53" s="81">
        <v>0.66200000000000003</v>
      </c>
    </row>
    <row r="54" spans="24:27" x14ac:dyDescent="0.25">
      <c r="X54" s="69">
        <v>59.416666666666664</v>
      </c>
      <c r="Y54" s="81">
        <v>0.66500000000000004</v>
      </c>
      <c r="AA54" s="81">
        <v>0.66500000000000004</v>
      </c>
    </row>
    <row r="55" spans="24:27" x14ac:dyDescent="0.25">
      <c r="X55" s="69">
        <v>59.5</v>
      </c>
      <c r="Y55" s="81">
        <v>0.66700000000000004</v>
      </c>
      <c r="AA55" s="81">
        <v>0.66700000000000004</v>
      </c>
    </row>
    <row r="56" spans="24:27" x14ac:dyDescent="0.25">
      <c r="X56" s="69">
        <v>59.583333333333336</v>
      </c>
      <c r="Y56" s="81">
        <v>0.66900000000000004</v>
      </c>
      <c r="AA56" s="81">
        <v>0.66900000000000004</v>
      </c>
    </row>
    <row r="57" spans="24:27" x14ac:dyDescent="0.25">
      <c r="X57" s="69">
        <v>59.666666666666664</v>
      </c>
      <c r="Y57" s="81">
        <v>0.67200000000000004</v>
      </c>
      <c r="AA57" s="81">
        <v>0.67200000000000004</v>
      </c>
    </row>
    <row r="58" spans="24:27" x14ac:dyDescent="0.25">
      <c r="X58" s="69">
        <v>59.75</v>
      </c>
      <c r="Y58" s="81">
        <v>0.67400000000000004</v>
      </c>
      <c r="AA58" s="81">
        <v>0.67400000000000004</v>
      </c>
    </row>
    <row r="59" spans="24:27" x14ac:dyDescent="0.25">
      <c r="X59" s="69">
        <v>59.833333333333336</v>
      </c>
      <c r="Y59" s="81">
        <v>0.67600000000000005</v>
      </c>
      <c r="AA59" s="81">
        <v>0.67600000000000005</v>
      </c>
    </row>
    <row r="60" spans="24:27" x14ac:dyDescent="0.25">
      <c r="X60" s="69">
        <v>59.916666666666664</v>
      </c>
      <c r="Y60" s="81">
        <v>0.67900000000000005</v>
      </c>
      <c r="AA60" s="81">
        <v>0.67900000000000005</v>
      </c>
    </row>
    <row r="61" spans="24:27" x14ac:dyDescent="0.25">
      <c r="X61" s="69">
        <v>60</v>
      </c>
      <c r="Y61" s="81">
        <v>0.68100000000000005</v>
      </c>
      <c r="AA61" s="81">
        <v>0.68100000000000005</v>
      </c>
    </row>
    <row r="62" spans="24:27" x14ac:dyDescent="0.25">
      <c r="X62" s="69">
        <v>60.083333333333336</v>
      </c>
      <c r="Y62" s="81">
        <v>0.68300000000000005</v>
      </c>
      <c r="AA62" s="81">
        <v>0.68300000000000005</v>
      </c>
    </row>
    <row r="63" spans="24:27" x14ac:dyDescent="0.25">
      <c r="X63" s="69">
        <v>60.166666666666664</v>
      </c>
      <c r="Y63" s="81">
        <v>0.68600000000000005</v>
      </c>
      <c r="AA63" s="81">
        <v>0.68600000000000005</v>
      </c>
    </row>
    <row r="64" spans="24:27" x14ac:dyDescent="0.25">
      <c r="X64" s="69">
        <v>60.25</v>
      </c>
      <c r="Y64" s="81">
        <v>0.68799999999999994</v>
      </c>
      <c r="AA64" s="81">
        <v>0.68799999999999994</v>
      </c>
    </row>
    <row r="65" spans="24:27" x14ac:dyDescent="0.25">
      <c r="X65" s="69">
        <v>60.333333333333336</v>
      </c>
      <c r="Y65" s="81">
        <v>0.69099999999999995</v>
      </c>
      <c r="AA65" s="81">
        <v>0.69099999999999995</v>
      </c>
    </row>
    <row r="66" spans="24:27" x14ac:dyDescent="0.25">
      <c r="X66" s="69">
        <v>60.416666666666664</v>
      </c>
      <c r="Y66" s="81">
        <v>0.69299999999999995</v>
      </c>
      <c r="AA66" s="81">
        <v>0.69299999999999995</v>
      </c>
    </row>
    <row r="67" spans="24:27" x14ac:dyDescent="0.25">
      <c r="X67" s="69">
        <v>60.5</v>
      </c>
      <c r="Y67" s="81">
        <v>0.69599999999999995</v>
      </c>
      <c r="AA67" s="81">
        <v>0.69599999999999995</v>
      </c>
    </row>
    <row r="68" spans="24:27" x14ac:dyDescent="0.25">
      <c r="X68" s="69">
        <v>60.583333333333336</v>
      </c>
      <c r="Y68" s="81">
        <v>0.69799999999999995</v>
      </c>
      <c r="AA68" s="81">
        <v>0.69799999999999995</v>
      </c>
    </row>
    <row r="69" spans="24:27" x14ac:dyDescent="0.25">
      <c r="X69" s="69">
        <v>60.666666666666664</v>
      </c>
      <c r="Y69" s="81">
        <v>0.70099999999999996</v>
      </c>
      <c r="AA69" s="81">
        <v>0.70099999999999996</v>
      </c>
    </row>
    <row r="70" spans="24:27" x14ac:dyDescent="0.25">
      <c r="X70" s="69">
        <v>60.75</v>
      </c>
      <c r="Y70" s="81">
        <v>0.70299999999999996</v>
      </c>
      <c r="AA70" s="81">
        <v>0.70299999999999996</v>
      </c>
    </row>
    <row r="71" spans="24:27" x14ac:dyDescent="0.25">
      <c r="X71" s="69">
        <v>60.833333333333336</v>
      </c>
      <c r="Y71" s="81">
        <v>0.70599999999999996</v>
      </c>
      <c r="AA71" s="81">
        <v>0.70599999999999996</v>
      </c>
    </row>
    <row r="72" spans="24:27" x14ac:dyDescent="0.25">
      <c r="X72" s="69">
        <v>60.916666666666664</v>
      </c>
      <c r="Y72" s="81">
        <v>0.70799999999999996</v>
      </c>
      <c r="AA72" s="81">
        <v>0.70799999999999996</v>
      </c>
    </row>
    <row r="73" spans="24:27" x14ac:dyDescent="0.25">
      <c r="X73" s="69">
        <v>61</v>
      </c>
      <c r="Y73" s="81">
        <v>0.71099999999999997</v>
      </c>
      <c r="AA73" s="81">
        <v>0.71099999999999997</v>
      </c>
    </row>
    <row r="74" spans="24:27" x14ac:dyDescent="0.25">
      <c r="X74" s="69">
        <v>61.083333333333336</v>
      </c>
      <c r="Y74" s="81">
        <v>0.71299999999999997</v>
      </c>
      <c r="AA74" s="81">
        <v>0.71299999999999997</v>
      </c>
    </row>
    <row r="75" spans="24:27" x14ac:dyDescent="0.25">
      <c r="X75" s="69">
        <v>61.166666666666664</v>
      </c>
      <c r="Y75" s="81">
        <v>0.71599999999999997</v>
      </c>
      <c r="AA75" s="81">
        <v>0.71599999999999997</v>
      </c>
    </row>
    <row r="76" spans="24:27" x14ac:dyDescent="0.25">
      <c r="X76" s="69">
        <v>61.25</v>
      </c>
      <c r="Y76" s="81">
        <v>0.71899999999999997</v>
      </c>
      <c r="AA76" s="81">
        <v>0.71899999999999997</v>
      </c>
    </row>
    <row r="77" spans="24:27" x14ac:dyDescent="0.25">
      <c r="X77" s="69">
        <v>61.333333333333336</v>
      </c>
      <c r="Y77" s="81">
        <v>0.72099999999999997</v>
      </c>
      <c r="AA77" s="81">
        <v>0.72099999999999997</v>
      </c>
    </row>
    <row r="78" spans="24:27" x14ac:dyDescent="0.25">
      <c r="X78" s="69">
        <v>61.416666666666664</v>
      </c>
      <c r="Y78" s="81">
        <v>0.72399999999999998</v>
      </c>
      <c r="AA78" s="81">
        <v>0.72399999999999998</v>
      </c>
    </row>
    <row r="79" spans="24:27" x14ac:dyDescent="0.25">
      <c r="X79" s="69">
        <v>61.5</v>
      </c>
      <c r="Y79" s="81">
        <v>0.72699999999999998</v>
      </c>
      <c r="AA79" s="81">
        <v>0.72699999999999998</v>
      </c>
    </row>
    <row r="80" spans="24:27" x14ac:dyDescent="0.25">
      <c r="X80" s="69">
        <v>61.583333333333336</v>
      </c>
      <c r="Y80" s="81">
        <v>0.73</v>
      </c>
      <c r="AA80" s="81">
        <v>0.73</v>
      </c>
    </row>
    <row r="81" spans="24:27" x14ac:dyDescent="0.25">
      <c r="X81" s="69">
        <v>61.666666666666664</v>
      </c>
      <c r="Y81" s="81">
        <v>0.73199999999999998</v>
      </c>
      <c r="AA81" s="81">
        <v>0.73199999999999998</v>
      </c>
    </row>
    <row r="82" spans="24:27" x14ac:dyDescent="0.25">
      <c r="X82" s="69">
        <v>61.75</v>
      </c>
      <c r="Y82" s="81">
        <v>0.73499999999999999</v>
      </c>
      <c r="AA82" s="81">
        <v>0.73499999999999999</v>
      </c>
    </row>
    <row r="83" spans="24:27" x14ac:dyDescent="0.25">
      <c r="X83" s="69">
        <v>61.833333333333336</v>
      </c>
      <c r="Y83" s="81">
        <v>0.73799999999999999</v>
      </c>
      <c r="AA83" s="81">
        <v>0.73799999999999999</v>
      </c>
    </row>
    <row r="84" spans="24:27" x14ac:dyDescent="0.25">
      <c r="X84" s="69">
        <v>61.916666666666664</v>
      </c>
      <c r="Y84" s="81">
        <v>0.74</v>
      </c>
      <c r="AA84" s="81">
        <v>0.74</v>
      </c>
    </row>
    <row r="85" spans="24:27" x14ac:dyDescent="0.25">
      <c r="X85" s="69">
        <v>62</v>
      </c>
      <c r="Y85" s="81">
        <v>0.74299999999999999</v>
      </c>
      <c r="AA85" s="81">
        <v>0.74299999999999999</v>
      </c>
    </row>
    <row r="86" spans="24:27" x14ac:dyDescent="0.25">
      <c r="X86" s="69">
        <v>62.083333333333336</v>
      </c>
      <c r="Y86" s="81">
        <v>0.746</v>
      </c>
      <c r="AA86" s="81">
        <v>0.746</v>
      </c>
    </row>
    <row r="87" spans="24:27" x14ac:dyDescent="0.25">
      <c r="X87" s="69">
        <v>62.166666666666664</v>
      </c>
      <c r="Y87" s="81">
        <v>0.749</v>
      </c>
      <c r="AA87" s="81">
        <v>0.749</v>
      </c>
    </row>
    <row r="88" spans="24:27" x14ac:dyDescent="0.25">
      <c r="X88" s="69">
        <v>62.25</v>
      </c>
      <c r="Y88" s="81">
        <v>0.752</v>
      </c>
      <c r="AA88" s="81">
        <v>0.752</v>
      </c>
    </row>
    <row r="89" spans="24:27" x14ac:dyDescent="0.25">
      <c r="X89" s="69">
        <v>62.333333333333336</v>
      </c>
      <c r="Y89" s="81">
        <v>0.754</v>
      </c>
      <c r="AA89" s="81">
        <v>0.754</v>
      </c>
    </row>
    <row r="90" spans="24:27" x14ac:dyDescent="0.25">
      <c r="X90" s="69">
        <v>62.416666666666664</v>
      </c>
      <c r="Y90" s="81">
        <v>0.75700000000000001</v>
      </c>
      <c r="AA90" s="81">
        <v>0.75700000000000001</v>
      </c>
    </row>
    <row r="91" spans="24:27" x14ac:dyDescent="0.25">
      <c r="X91" s="69">
        <v>62.5</v>
      </c>
      <c r="Y91" s="81">
        <v>0.76</v>
      </c>
      <c r="AA91" s="81">
        <v>0.76</v>
      </c>
    </row>
    <row r="92" spans="24:27" x14ac:dyDescent="0.25">
      <c r="X92" s="69">
        <v>62.583333333333336</v>
      </c>
      <c r="Y92" s="81">
        <v>0.76300000000000001</v>
      </c>
      <c r="AA92" s="81">
        <v>0.76300000000000001</v>
      </c>
    </row>
    <row r="93" spans="24:27" x14ac:dyDescent="0.25">
      <c r="X93" s="69">
        <v>62.666666666666664</v>
      </c>
      <c r="Y93" s="81">
        <v>0.76600000000000001</v>
      </c>
      <c r="AA93" s="81">
        <v>0.76600000000000001</v>
      </c>
    </row>
    <row r="94" spans="24:27" x14ac:dyDescent="0.25">
      <c r="X94" s="69">
        <v>62.75</v>
      </c>
      <c r="Y94" s="81">
        <v>0.76900000000000002</v>
      </c>
      <c r="AA94" s="81">
        <v>0.76900000000000002</v>
      </c>
    </row>
    <row r="95" spans="24:27" x14ac:dyDescent="0.25">
      <c r="X95" s="69">
        <v>62.833333333333336</v>
      </c>
      <c r="Y95" s="81">
        <v>0.77200000000000002</v>
      </c>
      <c r="AA95" s="81">
        <v>0.77200000000000002</v>
      </c>
    </row>
    <row r="96" spans="24:27" x14ac:dyDescent="0.25">
      <c r="X96" s="69">
        <v>62.916666666666664</v>
      </c>
      <c r="Y96" s="81">
        <v>0.77500000000000002</v>
      </c>
      <c r="AA96" s="81">
        <v>0.77500000000000002</v>
      </c>
    </row>
    <row r="97" spans="24:27" x14ac:dyDescent="0.25">
      <c r="X97" s="69">
        <v>63</v>
      </c>
      <c r="Y97" s="81">
        <v>0.77700000000000002</v>
      </c>
      <c r="AA97" s="81">
        <v>0.77700000000000002</v>
      </c>
    </row>
    <row r="98" spans="24:27" x14ac:dyDescent="0.25">
      <c r="X98" s="69">
        <v>63.083333333333336</v>
      </c>
      <c r="Y98" s="81">
        <v>0.78100000000000003</v>
      </c>
      <c r="AA98" s="81">
        <v>0.78100000000000003</v>
      </c>
    </row>
    <row r="99" spans="24:27" x14ac:dyDescent="0.25">
      <c r="X99" s="69">
        <v>63.166666666666664</v>
      </c>
      <c r="Y99" s="81">
        <v>0.78400000000000003</v>
      </c>
      <c r="AA99" s="81">
        <v>0.78400000000000003</v>
      </c>
    </row>
    <row r="100" spans="24:27" x14ac:dyDescent="0.25">
      <c r="X100" s="69">
        <v>63.25</v>
      </c>
      <c r="Y100" s="81">
        <v>0.78700000000000003</v>
      </c>
      <c r="AA100" s="81">
        <v>0.78700000000000003</v>
      </c>
    </row>
    <row r="101" spans="24:27" x14ac:dyDescent="0.25">
      <c r="X101" s="69">
        <v>63.333333333333336</v>
      </c>
      <c r="Y101" s="81">
        <v>0.79</v>
      </c>
      <c r="AA101" s="81">
        <v>0.79</v>
      </c>
    </row>
    <row r="102" spans="24:27" x14ac:dyDescent="0.25">
      <c r="X102" s="69">
        <v>63.416666666666664</v>
      </c>
      <c r="Y102" s="81">
        <v>0.79300000000000004</v>
      </c>
      <c r="AA102" s="81">
        <v>0.79300000000000004</v>
      </c>
    </row>
    <row r="103" spans="24:27" x14ac:dyDescent="0.25">
      <c r="X103" s="69">
        <v>63.5</v>
      </c>
      <c r="Y103" s="81">
        <v>0.79600000000000004</v>
      </c>
      <c r="AA103" s="81">
        <v>0.79600000000000004</v>
      </c>
    </row>
    <row r="104" spans="24:27" x14ac:dyDescent="0.25">
      <c r="X104" s="69">
        <v>63.583333333333336</v>
      </c>
      <c r="Y104" s="81">
        <v>0.79900000000000004</v>
      </c>
      <c r="AA104" s="81">
        <v>0.79900000000000004</v>
      </c>
    </row>
    <row r="105" spans="24:27" x14ac:dyDescent="0.25">
      <c r="X105" s="69">
        <v>63.666666666666664</v>
      </c>
      <c r="Y105" s="81">
        <v>0.80200000000000005</v>
      </c>
      <c r="AA105" s="81">
        <v>0.80200000000000005</v>
      </c>
    </row>
    <row r="106" spans="24:27" x14ac:dyDescent="0.25">
      <c r="X106" s="69">
        <v>63.75</v>
      </c>
      <c r="Y106" s="81">
        <v>0.80600000000000005</v>
      </c>
      <c r="AA106" s="81">
        <v>0.80600000000000005</v>
      </c>
    </row>
    <row r="107" spans="24:27" x14ac:dyDescent="0.25">
      <c r="X107" s="69">
        <v>63.833333333333336</v>
      </c>
      <c r="Y107" s="81">
        <v>0.80900000000000005</v>
      </c>
      <c r="AA107" s="81">
        <v>0.80900000000000005</v>
      </c>
    </row>
    <row r="108" spans="24:27" x14ac:dyDescent="0.25">
      <c r="X108" s="69">
        <v>63.916666666666664</v>
      </c>
      <c r="Y108" s="81">
        <v>0.81200000000000006</v>
      </c>
      <c r="AA108" s="81">
        <v>0.81200000000000006</v>
      </c>
    </row>
    <row r="109" spans="24:27" x14ac:dyDescent="0.25">
      <c r="X109" s="69">
        <v>64</v>
      </c>
      <c r="Y109" s="81">
        <v>0.81499999999999995</v>
      </c>
      <c r="AA109" s="81">
        <v>0.81499999999999995</v>
      </c>
    </row>
    <row r="110" spans="24:27" x14ac:dyDescent="0.25">
      <c r="X110" s="69">
        <v>64.083333333333329</v>
      </c>
      <c r="Y110" s="81">
        <v>0.81799999999999995</v>
      </c>
      <c r="AA110" s="81">
        <v>0.81799999999999995</v>
      </c>
    </row>
    <row r="111" spans="24:27" x14ac:dyDescent="0.25">
      <c r="X111" s="69">
        <v>64.166666666666671</v>
      </c>
      <c r="Y111" s="81">
        <v>0.82199999999999995</v>
      </c>
      <c r="AA111" s="81">
        <v>0.82199999999999995</v>
      </c>
    </row>
    <row r="112" spans="24:27" x14ac:dyDescent="0.25">
      <c r="X112" s="69">
        <v>64.25</v>
      </c>
      <c r="Y112" s="81">
        <v>0.82499999999999996</v>
      </c>
      <c r="AA112" s="81">
        <v>0.82499999999999996</v>
      </c>
    </row>
    <row r="113" spans="24:27" x14ac:dyDescent="0.25">
      <c r="X113" s="69">
        <v>64.333333333333329</v>
      </c>
      <c r="Y113" s="81">
        <v>0.82799999999999996</v>
      </c>
      <c r="AA113" s="81">
        <v>0.82799999999999996</v>
      </c>
    </row>
    <row r="114" spans="24:27" x14ac:dyDescent="0.25">
      <c r="X114" s="69">
        <v>64.416666666666671</v>
      </c>
      <c r="Y114" s="81">
        <v>0.83199999999999996</v>
      </c>
      <c r="AA114" s="81">
        <v>0.83199999999999996</v>
      </c>
    </row>
    <row r="115" spans="24:27" x14ac:dyDescent="0.25">
      <c r="X115" s="69">
        <v>64.5</v>
      </c>
      <c r="Y115" s="81">
        <v>0.83499999999999996</v>
      </c>
      <c r="AA115" s="81">
        <v>0.83499999999999996</v>
      </c>
    </row>
    <row r="116" spans="24:27" x14ac:dyDescent="0.25">
      <c r="X116" s="69">
        <v>64.583333333333329</v>
      </c>
      <c r="Y116" s="81">
        <v>0.83899999999999997</v>
      </c>
      <c r="AA116" s="81">
        <v>0.83899999999999997</v>
      </c>
    </row>
    <row r="117" spans="24:27" x14ac:dyDescent="0.25">
      <c r="X117" s="69">
        <v>64.666666666666671</v>
      </c>
      <c r="Y117" s="81">
        <v>0.84199999999999997</v>
      </c>
      <c r="AA117" s="81">
        <v>0.84199999999999997</v>
      </c>
    </row>
    <row r="118" spans="24:27" x14ac:dyDescent="0.25">
      <c r="X118" s="69">
        <v>64.75</v>
      </c>
      <c r="Y118" s="81">
        <v>0.84499999999999997</v>
      </c>
      <c r="AA118" s="81">
        <v>0.84499999999999997</v>
      </c>
    </row>
    <row r="119" spans="24:27" x14ac:dyDescent="0.25">
      <c r="X119" s="69">
        <v>64.833333333333329</v>
      </c>
      <c r="Y119" s="81">
        <v>0.84899999999999998</v>
      </c>
      <c r="AA119" s="81">
        <v>0.84899999999999998</v>
      </c>
    </row>
    <row r="120" spans="24:27" x14ac:dyDescent="0.25">
      <c r="X120" s="69">
        <v>64.916666666666671</v>
      </c>
      <c r="Y120" s="81">
        <v>0.85199999999999998</v>
      </c>
      <c r="AA120" s="81">
        <v>0.85199999999999998</v>
      </c>
    </row>
    <row r="121" spans="24:27" x14ac:dyDescent="0.25">
      <c r="X121" s="69">
        <v>65</v>
      </c>
      <c r="Y121" s="81">
        <v>0.85499999999999998</v>
      </c>
      <c r="AA121" s="81">
        <v>0.85499999999999998</v>
      </c>
    </row>
    <row r="122" spans="24:27" x14ac:dyDescent="0.25">
      <c r="X122" s="69">
        <v>65.0833333333333</v>
      </c>
      <c r="Y122" s="81">
        <v>0.85899999999999999</v>
      </c>
      <c r="AA122" s="81">
        <v>0.85899999999999999</v>
      </c>
    </row>
    <row r="123" spans="24:27" x14ac:dyDescent="0.25">
      <c r="X123" s="69">
        <v>65.1666666666667</v>
      </c>
      <c r="Y123" s="81">
        <v>0.86299999999999999</v>
      </c>
      <c r="AA123" s="81">
        <v>0.86299999999999999</v>
      </c>
    </row>
    <row r="124" spans="24:27" x14ac:dyDescent="0.25">
      <c r="X124" s="69">
        <v>65.25</v>
      </c>
      <c r="Y124" s="81">
        <v>0.86599999999999999</v>
      </c>
      <c r="AA124" s="81">
        <v>0.86599999999999999</v>
      </c>
    </row>
    <row r="125" spans="24:27" x14ac:dyDescent="0.25">
      <c r="X125" s="69">
        <v>65.3333333333333</v>
      </c>
      <c r="Y125" s="81">
        <v>0.87</v>
      </c>
      <c r="AA125" s="81">
        <v>0.87</v>
      </c>
    </row>
    <row r="126" spans="24:27" x14ac:dyDescent="0.25">
      <c r="X126" s="69">
        <v>65.4166666666667</v>
      </c>
      <c r="Y126" s="81">
        <v>0.874</v>
      </c>
      <c r="AA126" s="81">
        <v>0.874</v>
      </c>
    </row>
    <row r="127" spans="24:27" x14ac:dyDescent="0.25">
      <c r="X127" s="69">
        <v>65.5</v>
      </c>
      <c r="Y127" s="81">
        <v>0.877</v>
      </c>
      <c r="AA127" s="81">
        <v>0.877</v>
      </c>
    </row>
    <row r="128" spans="24:27" x14ac:dyDescent="0.25">
      <c r="X128" s="69">
        <v>65.5833333333333</v>
      </c>
      <c r="Y128" s="81">
        <v>0.88100000000000001</v>
      </c>
      <c r="AA128" s="81">
        <v>0.88100000000000001</v>
      </c>
    </row>
    <row r="129" spans="24:27" x14ac:dyDescent="0.25">
      <c r="X129" s="69">
        <v>65.6666666666667</v>
      </c>
      <c r="Y129" s="81">
        <v>0.88500000000000001</v>
      </c>
      <c r="AA129" s="81">
        <v>0.88500000000000001</v>
      </c>
    </row>
    <row r="130" spans="24:27" x14ac:dyDescent="0.25">
      <c r="X130" s="69">
        <v>65.75</v>
      </c>
      <c r="Y130" s="81">
        <v>0.88800000000000001</v>
      </c>
      <c r="AA130" s="81">
        <v>0.88800000000000001</v>
      </c>
    </row>
    <row r="131" spans="24:27" x14ac:dyDescent="0.25">
      <c r="X131" s="69">
        <v>65.8333333333333</v>
      </c>
      <c r="Y131" s="81">
        <v>0.89200000000000002</v>
      </c>
      <c r="AA131" s="81">
        <v>0.89200000000000002</v>
      </c>
    </row>
    <row r="132" spans="24:27" x14ac:dyDescent="0.25">
      <c r="X132" s="69">
        <v>65.9166666666667</v>
      </c>
      <c r="Y132" s="81">
        <v>0.89600000000000002</v>
      </c>
      <c r="AA132" s="81">
        <v>0.89600000000000002</v>
      </c>
    </row>
    <row r="133" spans="24:27" x14ac:dyDescent="0.25">
      <c r="X133" s="69">
        <v>66</v>
      </c>
      <c r="Y133" s="81">
        <v>0.89900000000000002</v>
      </c>
      <c r="AA133" s="81">
        <v>0.89900000000000002</v>
      </c>
    </row>
    <row r="134" spans="24:27" x14ac:dyDescent="0.25">
      <c r="X134" s="69">
        <v>66.0833333333333</v>
      </c>
      <c r="Y134" s="81">
        <v>0.90300000000000002</v>
      </c>
      <c r="AA134" s="81">
        <v>0.90300000000000002</v>
      </c>
    </row>
    <row r="135" spans="24:27" x14ac:dyDescent="0.25">
      <c r="X135" s="69">
        <v>66.1666666666667</v>
      </c>
      <c r="Y135" s="81">
        <v>0.90700000000000003</v>
      </c>
      <c r="AA135" s="81">
        <v>0.90700000000000003</v>
      </c>
    </row>
    <row r="136" spans="24:27" x14ac:dyDescent="0.25">
      <c r="X136" s="69">
        <v>66.25</v>
      </c>
      <c r="Y136" s="81">
        <v>0.91100000000000003</v>
      </c>
      <c r="AA136" s="81">
        <v>0.91100000000000003</v>
      </c>
    </row>
    <row r="137" spans="24:27" x14ac:dyDescent="0.25">
      <c r="X137" s="69">
        <v>66.3333333333333</v>
      </c>
      <c r="Y137" s="81">
        <v>0.91500000000000004</v>
      </c>
      <c r="AA137" s="81">
        <v>0.91500000000000004</v>
      </c>
    </row>
    <row r="138" spans="24:27" x14ac:dyDescent="0.25">
      <c r="X138" s="69">
        <v>66.4166666666667</v>
      </c>
      <c r="Y138" s="81">
        <v>0.91900000000000004</v>
      </c>
      <c r="AA138" s="81">
        <v>0.91900000000000004</v>
      </c>
    </row>
    <row r="139" spans="24:27" x14ac:dyDescent="0.25">
      <c r="X139" s="69">
        <v>66.5</v>
      </c>
      <c r="Y139" s="81">
        <v>0.92300000000000004</v>
      </c>
      <c r="AA139" s="81">
        <v>0.92300000000000004</v>
      </c>
    </row>
    <row r="140" spans="24:27" x14ac:dyDescent="0.25">
      <c r="X140" s="69">
        <v>66.5833333333333</v>
      </c>
      <c r="Y140" s="81">
        <v>0.92700000000000005</v>
      </c>
      <c r="AA140" s="81">
        <v>0.92700000000000005</v>
      </c>
    </row>
    <row r="141" spans="24:27" x14ac:dyDescent="0.25">
      <c r="X141" s="69">
        <v>66.6666666666667</v>
      </c>
      <c r="Y141" s="81">
        <v>0.93100000000000005</v>
      </c>
      <c r="AA141" s="81">
        <v>0.93100000000000005</v>
      </c>
    </row>
    <row r="142" spans="24:27" x14ac:dyDescent="0.25">
      <c r="X142" s="69">
        <v>66.75</v>
      </c>
      <c r="Y142" s="81">
        <v>0.93500000000000005</v>
      </c>
      <c r="AA142" s="81">
        <v>0.93500000000000005</v>
      </c>
    </row>
    <row r="143" spans="24:27" x14ac:dyDescent="0.25">
      <c r="X143" s="69">
        <v>66.8333333333333</v>
      </c>
      <c r="Y143" s="81">
        <v>0.93899999999999995</v>
      </c>
      <c r="AA143" s="81">
        <v>0.93899999999999995</v>
      </c>
    </row>
    <row r="144" spans="24:27" x14ac:dyDescent="0.25">
      <c r="X144" s="69">
        <v>66.9166666666667</v>
      </c>
      <c r="Y144" s="81">
        <v>0.94399999999999995</v>
      </c>
      <c r="AA144" s="81">
        <v>0.94399999999999995</v>
      </c>
    </row>
    <row r="145" spans="24:29" x14ac:dyDescent="0.25">
      <c r="X145" s="69">
        <v>67</v>
      </c>
      <c r="Y145" s="81">
        <v>0.94799999999999995</v>
      </c>
      <c r="AA145" s="81">
        <v>0.94799999999999995</v>
      </c>
      <c r="AB145" s="69">
        <v>67</v>
      </c>
      <c r="AC145" s="65">
        <v>0.94599999999999995</v>
      </c>
    </row>
    <row r="146" spans="24:29" x14ac:dyDescent="0.25">
      <c r="X146" s="69">
        <v>67.0833333333333</v>
      </c>
      <c r="Y146" s="81">
        <v>0.95199999999999996</v>
      </c>
      <c r="AA146" s="81">
        <v>0.95199999999999996</v>
      </c>
      <c r="AB146" s="69">
        <v>67.0833333333333</v>
      </c>
      <c r="AC146" s="65">
        <v>0.95</v>
      </c>
    </row>
    <row r="147" spans="24:29" x14ac:dyDescent="0.25">
      <c r="X147" s="69">
        <f>67+(2/12)</f>
        <v>67.166666666666671</v>
      </c>
      <c r="Y147" s="81">
        <v>0.95599999999999996</v>
      </c>
      <c r="AA147" s="81">
        <v>0.95599999999999996</v>
      </c>
      <c r="AB147" s="69">
        <v>67.167676767676696</v>
      </c>
      <c r="AC147" s="65">
        <v>0.95499999999999996</v>
      </c>
    </row>
    <row r="148" spans="24:29" x14ac:dyDescent="0.25">
      <c r="X148" s="69">
        <v>67.25</v>
      </c>
      <c r="Y148" s="81">
        <v>0.96099999999999997</v>
      </c>
      <c r="AA148" s="81">
        <v>0.96099999999999997</v>
      </c>
      <c r="AB148" s="69">
        <v>67.25</v>
      </c>
      <c r="AC148" s="65">
        <v>0.95899999999999996</v>
      </c>
    </row>
    <row r="149" spans="24:29" x14ac:dyDescent="0.25">
      <c r="X149" s="69">
        <v>67.3333333333333</v>
      </c>
      <c r="Y149" s="81">
        <v>0.96499999999999997</v>
      </c>
      <c r="AA149" s="81">
        <v>0.96499999999999997</v>
      </c>
      <c r="AB149" s="69">
        <v>67.3333333333333</v>
      </c>
      <c r="AC149" s="65">
        <v>0.96399999999999997</v>
      </c>
    </row>
    <row r="150" spans="24:29" x14ac:dyDescent="0.25">
      <c r="X150" s="69">
        <v>67.416767676767705</v>
      </c>
      <c r="Y150" s="81">
        <v>0.96899999999999997</v>
      </c>
      <c r="AA150" s="81">
        <v>0.96899999999999997</v>
      </c>
      <c r="AB150" s="69">
        <v>67.416767676767705</v>
      </c>
      <c r="AC150" s="65">
        <v>0.96799999999999997</v>
      </c>
    </row>
    <row r="151" spans="24:29" x14ac:dyDescent="0.25">
      <c r="X151" s="69">
        <v>67.5</v>
      </c>
      <c r="Y151" s="81">
        <v>0.97399999999999998</v>
      </c>
      <c r="AA151" s="81">
        <v>0.97399999999999998</v>
      </c>
      <c r="AB151" s="69">
        <v>67.5</v>
      </c>
      <c r="AC151" s="65">
        <v>0.97299999999999998</v>
      </c>
    </row>
    <row r="152" spans="24:29" x14ac:dyDescent="0.25">
      <c r="X152" s="69">
        <v>67.5833333333333</v>
      </c>
      <c r="Y152" s="81">
        <v>0.97799999999999998</v>
      </c>
      <c r="AA152" s="81">
        <v>0.97799999999999998</v>
      </c>
      <c r="AB152" s="69">
        <v>67.5833333333333</v>
      </c>
      <c r="AC152" s="65">
        <v>0.97699999999999998</v>
      </c>
    </row>
    <row r="153" spans="24:29" x14ac:dyDescent="0.25">
      <c r="X153" s="69">
        <v>67.676767676767696</v>
      </c>
      <c r="Y153" s="81">
        <v>0.98299999999999998</v>
      </c>
      <c r="AA153" s="81">
        <v>0.98299999999999998</v>
      </c>
      <c r="AB153" s="69">
        <v>67.676767676767696</v>
      </c>
      <c r="AC153" s="65">
        <v>0.98199999999999998</v>
      </c>
    </row>
    <row r="154" spans="24:29" x14ac:dyDescent="0.25">
      <c r="X154" s="69">
        <v>67.75</v>
      </c>
      <c r="Y154" s="81">
        <v>0.98699999999999999</v>
      </c>
      <c r="AA154" s="81">
        <v>0.98699999999999999</v>
      </c>
      <c r="AB154" s="69">
        <v>67.75</v>
      </c>
      <c r="AC154" s="65">
        <v>0.98599999999999999</v>
      </c>
    </row>
    <row r="155" spans="24:29" x14ac:dyDescent="0.25">
      <c r="X155" s="69">
        <v>67.83</v>
      </c>
      <c r="Y155" s="81">
        <v>0.99099999999999999</v>
      </c>
      <c r="AA155" s="81">
        <v>0.99099999999999999</v>
      </c>
      <c r="AB155" s="69">
        <v>67.83</v>
      </c>
      <c r="AC155" s="65">
        <v>0.99099999999999999</v>
      </c>
    </row>
    <row r="156" spans="24:29" x14ac:dyDescent="0.25">
      <c r="X156" s="69">
        <f>67+(11/12)</f>
        <v>67.916666666666671</v>
      </c>
      <c r="Y156" s="81">
        <v>0.996</v>
      </c>
      <c r="AA156" s="81">
        <v>0.996</v>
      </c>
      <c r="AB156" s="69">
        <v>67.92</v>
      </c>
      <c r="AC156" s="65">
        <v>0.995</v>
      </c>
    </row>
    <row r="157" spans="24:29" x14ac:dyDescent="0.25">
      <c r="X157" s="69">
        <v>68</v>
      </c>
      <c r="Y157" s="81">
        <v>1</v>
      </c>
      <c r="AA157" s="81">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53</v>
      </c>
    </row>
    <row r="4" spans="1:8" x14ac:dyDescent="0.25">
      <c r="B4" t="s">
        <v>51</v>
      </c>
      <c r="H4" s="86">
        <v>27242</v>
      </c>
    </row>
    <row r="6" spans="1:8" x14ac:dyDescent="0.25">
      <c r="B6" t="s">
        <v>52</v>
      </c>
      <c r="H6" s="86">
        <v>42583</v>
      </c>
    </row>
    <row r="8" spans="1:8" x14ac:dyDescent="0.25">
      <c r="B8" t="s">
        <v>54</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4"/>
  <sheetViews>
    <sheetView topLeftCell="A18" zoomScaleNormal="100" workbookViewId="0">
      <selection activeCell="K20" sqref="K20"/>
    </sheetView>
  </sheetViews>
  <sheetFormatPr defaultColWidth="8.85546875" defaultRowHeight="15" x14ac:dyDescent="0.25"/>
  <cols>
    <col min="1" max="1" width="9.140625" style="31" customWidth="1"/>
    <col min="2" max="5" width="8.85546875" style="31"/>
    <col min="6" max="6" width="23" style="31" customWidth="1"/>
    <col min="7" max="7" width="56" style="31" customWidth="1"/>
    <col min="8" max="8" width="9.140625" style="31" customWidth="1"/>
    <col min="9" max="9" width="1.42578125" style="31" customWidth="1"/>
    <col min="10" max="10" width="9.140625" style="31" hidden="1" customWidth="1"/>
    <col min="11" max="11" width="21.85546875" style="31" customWidth="1"/>
    <col min="12" max="13" width="8.85546875" style="31"/>
    <col min="14" max="14" width="15.5703125" style="31" customWidth="1"/>
    <col min="15" max="16" width="8.85546875" style="31"/>
    <col min="17" max="17" width="17.5703125" style="31" customWidth="1"/>
    <col min="18" max="22" width="8.85546875" style="31"/>
    <col min="23" max="45" width="9.140625" style="17" customWidth="1"/>
    <col min="46" max="16384" width="8.85546875" style="31"/>
  </cols>
  <sheetData>
    <row r="1" spans="1:22" ht="27" thickTop="1" x14ac:dyDescent="0.4">
      <c r="A1" s="115" t="s">
        <v>76</v>
      </c>
      <c r="B1" s="116"/>
      <c r="C1" s="116"/>
      <c r="D1" s="116"/>
      <c r="E1" s="116"/>
      <c r="F1" s="116"/>
      <c r="G1" s="116"/>
      <c r="H1" s="117"/>
      <c r="I1" s="117"/>
      <c r="J1" s="117"/>
      <c r="K1" s="117"/>
      <c r="L1" s="117"/>
      <c r="M1" s="118"/>
      <c r="N1" s="118"/>
      <c r="O1" s="118"/>
      <c r="P1" s="118"/>
      <c r="Q1" s="118"/>
      <c r="R1" s="118"/>
      <c r="S1" s="119"/>
      <c r="T1" s="17"/>
      <c r="U1" s="17"/>
      <c r="V1" s="17"/>
    </row>
    <row r="2" spans="1:22" ht="20.25" customHeight="1" x14ac:dyDescent="0.4">
      <c r="A2" s="120"/>
      <c r="B2" s="100"/>
      <c r="C2" s="100"/>
      <c r="D2" s="100"/>
      <c r="E2" s="100"/>
      <c r="F2" s="100"/>
      <c r="G2" s="100"/>
      <c r="H2" s="100"/>
      <c r="I2" s="100"/>
      <c r="J2" s="100"/>
      <c r="K2" s="100"/>
      <c r="L2" s="100"/>
      <c r="M2" s="13"/>
      <c r="N2" s="13"/>
      <c r="O2" s="13"/>
      <c r="P2" s="13"/>
      <c r="Q2" s="13"/>
      <c r="R2" s="13"/>
      <c r="S2" s="121"/>
      <c r="T2" s="17"/>
      <c r="U2" s="17"/>
      <c r="V2" s="17"/>
    </row>
    <row r="3" spans="1:22" ht="15" customHeight="1" x14ac:dyDescent="0.3">
      <c r="A3" s="122" t="s">
        <v>64</v>
      </c>
      <c r="B3" s="101"/>
      <c r="C3" s="101"/>
      <c r="D3" s="101"/>
      <c r="E3" s="101"/>
      <c r="F3" s="101"/>
      <c r="G3" s="101"/>
      <c r="H3" s="102"/>
      <c r="I3" s="102"/>
      <c r="J3" s="102"/>
      <c r="K3" s="102"/>
      <c r="L3" s="102"/>
      <c r="M3" s="102"/>
      <c r="N3" s="102"/>
      <c r="O3" s="103"/>
      <c r="P3" s="103"/>
      <c r="Q3" s="103"/>
      <c r="R3" s="13"/>
      <c r="S3" s="121"/>
      <c r="T3" s="17"/>
      <c r="U3" s="17"/>
      <c r="V3" s="17"/>
    </row>
    <row r="4" spans="1:22" ht="27" customHeight="1" x14ac:dyDescent="0.3">
      <c r="A4" s="122" t="s">
        <v>65</v>
      </c>
      <c r="B4" s="101"/>
      <c r="C4" s="101"/>
      <c r="D4" s="101"/>
      <c r="E4" s="101"/>
      <c r="F4" s="101"/>
      <c r="G4" s="101"/>
      <c r="H4" s="102"/>
      <c r="I4" s="102"/>
      <c r="J4" s="102"/>
      <c r="K4" s="102"/>
      <c r="L4" s="102"/>
      <c r="M4" s="102"/>
      <c r="N4" s="102"/>
      <c r="O4" s="103"/>
      <c r="P4" s="103"/>
      <c r="Q4" s="103"/>
      <c r="R4" s="13"/>
      <c r="S4" s="121"/>
      <c r="T4" s="17"/>
      <c r="U4" s="17"/>
      <c r="V4" s="17"/>
    </row>
    <row r="5" spans="1:22" ht="27.75" customHeight="1" x14ac:dyDescent="0.3">
      <c r="A5" s="122" t="s">
        <v>77</v>
      </c>
      <c r="B5" s="101"/>
      <c r="C5" s="101"/>
      <c r="D5" s="101"/>
      <c r="E5" s="101"/>
      <c r="F5" s="101"/>
      <c r="G5" s="101"/>
      <c r="H5" s="102"/>
      <c r="I5" s="102"/>
      <c r="J5" s="102"/>
      <c r="K5" s="102"/>
      <c r="L5" s="102"/>
      <c r="M5" s="102"/>
      <c r="N5" s="102"/>
      <c r="O5" s="103"/>
      <c r="P5" s="103"/>
      <c r="Q5" s="103"/>
      <c r="R5" s="13"/>
      <c r="S5" s="121"/>
      <c r="T5" s="17"/>
      <c r="U5" s="17"/>
      <c r="V5" s="17"/>
    </row>
    <row r="6" spans="1:22" ht="11.25" customHeight="1" x14ac:dyDescent="0.3">
      <c r="A6" s="123"/>
      <c r="B6" s="103"/>
      <c r="C6" s="103"/>
      <c r="D6" s="103"/>
      <c r="E6" s="103"/>
      <c r="F6" s="103"/>
      <c r="G6" s="103"/>
      <c r="H6" s="103"/>
      <c r="I6" s="103"/>
      <c r="J6" s="103"/>
      <c r="K6" s="103"/>
      <c r="L6" s="103"/>
      <c r="M6" s="103"/>
      <c r="N6" s="103"/>
      <c r="O6" s="103"/>
      <c r="P6" s="103"/>
      <c r="Q6" s="103"/>
      <c r="R6" s="13"/>
      <c r="S6" s="121"/>
      <c r="T6" s="17"/>
      <c r="U6" s="17"/>
      <c r="V6" s="17"/>
    </row>
    <row r="7" spans="1:22" ht="24.75" customHeight="1" x14ac:dyDescent="0.3">
      <c r="A7" s="124" t="s">
        <v>66</v>
      </c>
      <c r="B7" s="103"/>
      <c r="C7" s="103"/>
      <c r="D7" s="103"/>
      <c r="E7" s="103"/>
      <c r="F7" s="103"/>
      <c r="G7" s="103"/>
      <c r="H7" s="103"/>
      <c r="I7" s="103"/>
      <c r="J7" s="103"/>
      <c r="K7" s="103"/>
      <c r="L7" s="103"/>
      <c r="M7" s="103"/>
      <c r="N7" s="103"/>
      <c r="O7" s="103"/>
      <c r="P7" s="103"/>
      <c r="Q7" s="103"/>
      <c r="R7" s="13"/>
      <c r="S7" s="121"/>
      <c r="T7" s="17"/>
      <c r="U7" s="17"/>
      <c r="V7" s="17"/>
    </row>
    <row r="8" spans="1:22" ht="19.5" customHeight="1" x14ac:dyDescent="0.3">
      <c r="A8" s="125" t="s">
        <v>67</v>
      </c>
      <c r="B8" s="102"/>
      <c r="C8" s="102"/>
      <c r="D8" s="102"/>
      <c r="E8" s="102"/>
      <c r="F8" s="102"/>
      <c r="G8" s="102"/>
      <c r="H8" s="102"/>
      <c r="I8" s="102"/>
      <c r="J8" s="102"/>
      <c r="K8" s="102"/>
      <c r="L8" s="103"/>
      <c r="M8" s="103"/>
      <c r="N8" s="103"/>
      <c r="O8" s="103"/>
      <c r="P8" s="103"/>
      <c r="Q8" s="103"/>
      <c r="R8" s="13"/>
      <c r="S8" s="121"/>
      <c r="T8" s="17"/>
      <c r="U8" s="17"/>
      <c r="V8" s="17"/>
    </row>
    <row r="9" spans="1:22" ht="18.75" x14ac:dyDescent="0.3">
      <c r="A9" s="125" t="s">
        <v>68</v>
      </c>
      <c r="B9" s="102"/>
      <c r="C9" s="102"/>
      <c r="D9" s="102"/>
      <c r="E9" s="102"/>
      <c r="F9" s="102"/>
      <c r="G9" s="102"/>
      <c r="H9" s="102"/>
      <c r="I9" s="102"/>
      <c r="J9" s="102"/>
      <c r="K9" s="102"/>
      <c r="L9" s="103"/>
      <c r="M9" s="103"/>
      <c r="N9" s="103"/>
      <c r="O9" s="103"/>
      <c r="P9" s="103"/>
      <c r="Q9" s="103"/>
      <c r="R9" s="13"/>
      <c r="S9" s="121"/>
      <c r="T9" s="17"/>
      <c r="U9" s="17"/>
      <c r="V9" s="17"/>
    </row>
    <row r="10" spans="1:22" ht="18.75" x14ac:dyDescent="0.3">
      <c r="A10" s="125" t="s">
        <v>75</v>
      </c>
      <c r="B10" s="102"/>
      <c r="C10" s="102"/>
      <c r="D10" s="102"/>
      <c r="E10" s="102"/>
      <c r="F10" s="102"/>
      <c r="G10" s="102"/>
      <c r="H10" s="102"/>
      <c r="I10" s="102"/>
      <c r="J10" s="102"/>
      <c r="K10" s="102"/>
      <c r="L10" s="103"/>
      <c r="M10" s="103"/>
      <c r="N10" s="103"/>
      <c r="O10" s="103"/>
      <c r="P10" s="103"/>
      <c r="Q10" s="103"/>
      <c r="R10" s="13"/>
      <c r="S10" s="121"/>
      <c r="T10" s="17"/>
      <c r="U10" s="17"/>
      <c r="V10" s="17"/>
    </row>
    <row r="11" spans="1:22" ht="18.75" x14ac:dyDescent="0.3">
      <c r="A11" s="125" t="s">
        <v>69</v>
      </c>
      <c r="B11" s="102"/>
      <c r="C11" s="102"/>
      <c r="D11" s="102"/>
      <c r="E11" s="102"/>
      <c r="F11" s="102"/>
      <c r="G11" s="102"/>
      <c r="H11" s="102"/>
      <c r="I11" s="102"/>
      <c r="J11" s="102"/>
      <c r="K11" s="102"/>
      <c r="L11" s="103"/>
      <c r="M11" s="103"/>
      <c r="N11" s="103"/>
      <c r="O11" s="103"/>
      <c r="P11" s="103"/>
      <c r="Q11" s="103"/>
      <c r="R11" s="13"/>
      <c r="S11" s="121"/>
      <c r="T11" s="17"/>
      <c r="U11" s="17"/>
      <c r="V11" s="17"/>
    </row>
    <row r="12" spans="1:22" ht="18.75" x14ac:dyDescent="0.3">
      <c r="A12" s="148" t="s">
        <v>79</v>
      </c>
      <c r="B12" s="17"/>
      <c r="C12" s="17"/>
      <c r="D12" s="17"/>
      <c r="E12" s="17"/>
      <c r="F12" s="17"/>
      <c r="G12" s="17"/>
      <c r="H12" s="17"/>
      <c r="I12" s="17"/>
      <c r="J12" s="17"/>
      <c r="K12" s="17"/>
      <c r="L12" s="17"/>
      <c r="M12" s="17"/>
      <c r="N12" s="17"/>
      <c r="O12" s="17"/>
      <c r="P12" s="17"/>
      <c r="Q12" s="17"/>
      <c r="S12" s="121"/>
      <c r="T12" s="17"/>
      <c r="U12" s="17"/>
      <c r="V12" s="17"/>
    </row>
    <row r="13" spans="1:22" ht="18.75" x14ac:dyDescent="0.3">
      <c r="A13" s="122" t="s">
        <v>78</v>
      </c>
      <c r="B13" s="102"/>
      <c r="D13" s="102"/>
      <c r="E13" s="102"/>
      <c r="F13" s="102"/>
      <c r="G13" s="102"/>
      <c r="H13" s="102"/>
      <c r="I13" s="102"/>
      <c r="J13" s="102"/>
      <c r="K13" s="102"/>
      <c r="L13" s="103"/>
      <c r="M13" s="103"/>
      <c r="N13" s="103"/>
      <c r="O13" s="103"/>
      <c r="P13" s="103"/>
      <c r="Q13" s="103"/>
      <c r="R13" s="13"/>
      <c r="S13" s="121"/>
      <c r="T13" s="17"/>
      <c r="U13" s="17"/>
      <c r="V13" s="17"/>
    </row>
    <row r="14" spans="1:22" ht="18.75" x14ac:dyDescent="0.3">
      <c r="A14" s="122" t="s">
        <v>70</v>
      </c>
      <c r="B14" s="102"/>
      <c r="C14" s="102"/>
      <c r="D14" s="102"/>
      <c r="E14" s="102"/>
      <c r="F14" s="102"/>
      <c r="G14" s="102"/>
      <c r="H14" s="102"/>
      <c r="I14" s="102"/>
      <c r="J14" s="102"/>
      <c r="K14" s="102"/>
      <c r="L14" s="103"/>
      <c r="M14" s="103"/>
      <c r="N14" s="103"/>
      <c r="O14" s="103"/>
      <c r="P14" s="103"/>
      <c r="Q14" s="103"/>
      <c r="R14" s="13"/>
      <c r="S14" s="121"/>
      <c r="T14" s="17"/>
      <c r="U14" s="17"/>
      <c r="V14" s="17"/>
    </row>
    <row r="15" spans="1:22" ht="18.75" x14ac:dyDescent="0.3">
      <c r="A15" s="126" t="s">
        <v>73</v>
      </c>
      <c r="B15" s="60"/>
      <c r="C15" s="60"/>
      <c r="D15" s="60"/>
      <c r="E15" s="103"/>
      <c r="F15" s="103"/>
      <c r="G15" s="103"/>
      <c r="H15" s="103"/>
      <c r="I15" s="103"/>
      <c r="J15" s="103"/>
      <c r="K15" s="103"/>
      <c r="L15" s="103"/>
      <c r="M15" s="103"/>
      <c r="N15" s="103"/>
      <c r="O15" s="103"/>
      <c r="P15" s="103"/>
      <c r="Q15" s="103"/>
      <c r="R15" s="13"/>
      <c r="S15" s="121"/>
      <c r="T15" s="17"/>
      <c r="U15" s="17"/>
      <c r="V15" s="17"/>
    </row>
    <row r="16" spans="1:22" ht="18.75" x14ac:dyDescent="0.3">
      <c r="A16" s="127" t="s">
        <v>71</v>
      </c>
      <c r="B16" s="103"/>
      <c r="C16" s="103"/>
      <c r="D16" s="103"/>
      <c r="E16" s="103"/>
      <c r="F16" s="103"/>
      <c r="G16" s="103"/>
      <c r="H16" s="103"/>
      <c r="I16" s="103"/>
      <c r="J16" s="103"/>
      <c r="K16" s="103"/>
      <c r="L16" s="103"/>
      <c r="M16" s="103"/>
      <c r="N16" s="103"/>
      <c r="O16" s="103"/>
      <c r="P16" s="103"/>
      <c r="Q16" s="103"/>
      <c r="R16" s="13"/>
      <c r="S16" s="121"/>
      <c r="T16" s="17"/>
      <c r="U16" s="17"/>
      <c r="V16" s="17"/>
    </row>
    <row r="17" spans="1:22" ht="18.75" x14ac:dyDescent="0.3">
      <c r="A17" s="127" t="s">
        <v>72</v>
      </c>
      <c r="B17" s="103"/>
      <c r="C17" s="103"/>
      <c r="D17" s="103"/>
      <c r="E17" s="103"/>
      <c r="F17" s="103"/>
      <c r="G17" s="103"/>
      <c r="H17" s="103"/>
      <c r="I17" s="103"/>
      <c r="J17" s="103"/>
      <c r="K17" s="103"/>
      <c r="L17" s="103"/>
      <c r="M17" s="103"/>
      <c r="N17" s="103"/>
      <c r="O17" s="103"/>
      <c r="P17" s="103"/>
      <c r="Q17" s="103"/>
      <c r="R17" s="13"/>
      <c r="S17" s="121"/>
      <c r="T17" s="17"/>
      <c r="U17" s="17"/>
      <c r="V17" s="17"/>
    </row>
    <row r="18" spans="1:22" ht="15.75" thickBot="1" x14ac:dyDescent="0.3">
      <c r="A18" s="128"/>
      <c r="B18" s="129"/>
      <c r="C18" s="129"/>
      <c r="D18" s="129"/>
      <c r="E18" s="129"/>
      <c r="F18" s="129"/>
      <c r="G18" s="129"/>
      <c r="H18" s="129"/>
      <c r="I18" s="129"/>
      <c r="J18" s="129"/>
      <c r="K18" s="129"/>
      <c r="L18" s="129"/>
      <c r="M18" s="129"/>
      <c r="N18" s="129"/>
      <c r="O18" s="129"/>
      <c r="P18" s="129"/>
      <c r="Q18" s="129"/>
      <c r="R18" s="129"/>
      <c r="S18" s="130"/>
      <c r="T18" s="17"/>
      <c r="U18" s="17"/>
      <c r="V18" s="17"/>
    </row>
    <row r="19" spans="1:22" ht="27.75" thickTop="1" thickBot="1" x14ac:dyDescent="0.45">
      <c r="A19" s="131"/>
      <c r="B19" s="132"/>
      <c r="C19" s="132"/>
      <c r="D19" s="132"/>
      <c r="E19" s="132"/>
      <c r="F19" s="132"/>
      <c r="G19" s="132"/>
      <c r="H19" s="132"/>
      <c r="I19" s="132"/>
      <c r="J19" s="132"/>
      <c r="K19" s="132"/>
      <c r="L19" s="132"/>
      <c r="M19" s="133"/>
      <c r="N19" s="133"/>
      <c r="O19" s="133"/>
      <c r="P19" s="133"/>
      <c r="Q19" s="133"/>
      <c r="R19" s="133"/>
      <c r="S19" s="134"/>
      <c r="T19" s="17"/>
      <c r="U19" s="17"/>
      <c r="V19" s="17"/>
    </row>
    <row r="20" spans="1:22" ht="27.75" thickTop="1" thickBot="1" x14ac:dyDescent="0.45">
      <c r="A20" s="135"/>
      <c r="B20" s="96" t="s">
        <v>60</v>
      </c>
      <c r="C20" s="96"/>
      <c r="D20" s="96"/>
      <c r="E20" s="96"/>
      <c r="F20" s="96"/>
      <c r="G20" s="97"/>
      <c r="H20" s="98"/>
      <c r="I20" s="98"/>
      <c r="J20" s="98"/>
      <c r="K20" s="141">
        <f>'2015 Calculator Age 68'!M16+1</f>
        <v>1</v>
      </c>
      <c r="L20" s="99"/>
      <c r="M20" s="99"/>
      <c r="N20" s="99"/>
      <c r="O20" s="98"/>
      <c r="P20" s="98"/>
      <c r="Q20" s="98"/>
      <c r="R20" s="98"/>
      <c r="S20" s="136"/>
      <c r="T20" s="17"/>
      <c r="U20" s="17"/>
      <c r="V20" s="17"/>
    </row>
    <row r="21" spans="1:22" ht="27.75" thickTop="1" thickBot="1" x14ac:dyDescent="0.45">
      <c r="A21" s="135"/>
      <c r="B21" s="96"/>
      <c r="C21" s="96"/>
      <c r="D21" s="96"/>
      <c r="E21" s="96"/>
      <c r="F21" s="96"/>
      <c r="G21" s="97"/>
      <c r="H21" s="98"/>
      <c r="I21" s="98"/>
      <c r="J21" s="98"/>
      <c r="K21" s="99"/>
      <c r="L21" s="99"/>
      <c r="M21" s="99"/>
      <c r="N21" s="99"/>
      <c r="O21" s="98"/>
      <c r="P21" s="98"/>
      <c r="Q21" s="98"/>
      <c r="R21" s="98"/>
      <c r="S21" s="136"/>
      <c r="T21" s="17"/>
      <c r="U21" s="17"/>
      <c r="V21" s="17"/>
    </row>
    <row r="22" spans="1:22" ht="27.75" thickTop="1" thickBot="1" x14ac:dyDescent="0.45">
      <c r="A22" s="135"/>
      <c r="B22" s="96" t="s">
        <v>58</v>
      </c>
      <c r="C22" s="96"/>
      <c r="D22" s="96"/>
      <c r="E22" s="96"/>
      <c r="F22" s="96"/>
      <c r="G22" s="97"/>
      <c r="H22" s="98"/>
      <c r="I22" s="98"/>
      <c r="J22" s="98"/>
      <c r="K22" s="142">
        <f>'2015 Calculator Age 68'!M18</f>
        <v>0</v>
      </c>
      <c r="L22" s="96" t="s">
        <v>59</v>
      </c>
      <c r="M22" s="99"/>
      <c r="N22" s="99"/>
      <c r="O22" s="98"/>
      <c r="P22" s="98"/>
      <c r="Q22" s="98"/>
      <c r="R22" s="98"/>
      <c r="S22" s="136"/>
      <c r="T22" s="17"/>
      <c r="U22" s="17"/>
      <c r="V22" s="17"/>
    </row>
    <row r="23" spans="1:22" ht="27.75" thickTop="1" thickBot="1" x14ac:dyDescent="0.45">
      <c r="A23" s="135"/>
      <c r="B23" s="96"/>
      <c r="C23" s="96"/>
      <c r="D23" s="96"/>
      <c r="E23" s="96"/>
      <c r="F23" s="96"/>
      <c r="G23" s="97"/>
      <c r="H23" s="98"/>
      <c r="I23" s="98"/>
      <c r="J23" s="98"/>
      <c r="K23" s="99"/>
      <c r="L23" s="99"/>
      <c r="M23" s="99"/>
      <c r="N23" s="99"/>
      <c r="O23" s="98"/>
      <c r="P23" s="98"/>
      <c r="Q23" s="98"/>
      <c r="R23" s="98"/>
      <c r="S23" s="136"/>
      <c r="T23" s="17"/>
      <c r="U23" s="17"/>
      <c r="V23" s="17"/>
    </row>
    <row r="24" spans="1:22" ht="27.75" thickTop="1" thickBot="1" x14ac:dyDescent="0.45">
      <c r="A24" s="135"/>
      <c r="B24" s="96" t="s">
        <v>62</v>
      </c>
      <c r="C24" s="96"/>
      <c r="D24" s="96"/>
      <c r="E24" s="96"/>
      <c r="F24" s="96"/>
      <c r="G24" s="97"/>
      <c r="H24" s="98"/>
      <c r="I24" s="98"/>
      <c r="J24" s="98"/>
      <c r="K24" s="143" t="e">
        <f>SUM('2015 Pension Calculation'!G20:G72)</f>
        <v>#N/A</v>
      </c>
      <c r="L24" s="96" t="s">
        <v>59</v>
      </c>
      <c r="M24" s="99"/>
      <c r="N24" s="99"/>
      <c r="O24" s="96" t="s">
        <v>74</v>
      </c>
      <c r="P24" s="98"/>
      <c r="Q24" s="144" t="e">
        <f>(K24*20)/1030000</f>
        <v>#N/A</v>
      </c>
      <c r="R24" s="98"/>
      <c r="S24" s="136"/>
      <c r="T24" s="17"/>
      <c r="U24" s="17"/>
      <c r="V24" s="17"/>
    </row>
    <row r="25" spans="1:22" ht="27.75" thickTop="1" thickBot="1" x14ac:dyDescent="0.45">
      <c r="A25" s="137"/>
      <c r="B25" s="138"/>
      <c r="C25" s="138"/>
      <c r="D25" s="138"/>
      <c r="E25" s="138"/>
      <c r="F25" s="138"/>
      <c r="G25" s="139"/>
      <c r="H25" s="139"/>
      <c r="I25" s="139"/>
      <c r="J25" s="139"/>
      <c r="K25" s="138"/>
      <c r="L25" s="138"/>
      <c r="M25" s="138"/>
      <c r="N25" s="138"/>
      <c r="O25" s="139"/>
      <c r="P25" s="139"/>
      <c r="Q25" s="139"/>
      <c r="R25" s="139"/>
      <c r="S25" s="140"/>
      <c r="T25" s="17"/>
      <c r="U25" s="17"/>
      <c r="V25" s="17"/>
    </row>
    <row r="26" spans="1:22" ht="27" thickTop="1" x14ac:dyDescent="0.4">
      <c r="A26" s="108"/>
      <c r="B26" s="104" t="s">
        <v>61</v>
      </c>
      <c r="C26" s="104"/>
      <c r="D26" s="104"/>
      <c r="E26" s="104"/>
      <c r="F26" s="104"/>
      <c r="G26" s="104"/>
      <c r="H26" s="104"/>
      <c r="I26" s="105"/>
      <c r="J26" s="105"/>
      <c r="K26" s="105"/>
      <c r="L26" s="104"/>
      <c r="M26" s="104"/>
      <c r="N26" s="104"/>
      <c r="O26" s="106"/>
      <c r="P26" s="106"/>
      <c r="Q26" s="106"/>
      <c r="R26" s="106"/>
      <c r="S26" s="109"/>
      <c r="T26" s="17"/>
      <c r="U26" s="17"/>
      <c r="V26" s="17"/>
    </row>
    <row r="27" spans="1:22" ht="26.25" x14ac:dyDescent="0.4">
      <c r="A27" s="108"/>
      <c r="B27" s="104"/>
      <c r="C27" s="104"/>
      <c r="D27" s="104"/>
      <c r="E27" s="104"/>
      <c r="F27" s="104"/>
      <c r="G27" s="105"/>
      <c r="H27" s="105"/>
      <c r="I27" s="105"/>
      <c r="J27" s="105"/>
      <c r="K27" s="104"/>
      <c r="L27" s="104"/>
      <c r="M27" s="104"/>
      <c r="N27" s="104"/>
      <c r="O27" s="106"/>
      <c r="P27" s="106"/>
      <c r="Q27" s="106"/>
      <c r="R27" s="106"/>
      <c r="S27" s="109"/>
      <c r="T27" s="17"/>
      <c r="U27" s="17"/>
      <c r="V27" s="17"/>
    </row>
    <row r="28" spans="1:22" ht="27" thickBot="1" x14ac:dyDescent="0.45">
      <c r="A28" s="108"/>
      <c r="B28" s="104"/>
      <c r="C28" s="104"/>
      <c r="D28" s="104"/>
      <c r="E28" s="104"/>
      <c r="F28" s="104"/>
      <c r="G28" s="105"/>
      <c r="H28" s="105"/>
      <c r="I28" s="105"/>
      <c r="J28" s="105"/>
      <c r="K28" s="104" t="s">
        <v>33</v>
      </c>
      <c r="L28" s="104"/>
      <c r="M28" s="104" t="s">
        <v>34</v>
      </c>
      <c r="N28" s="104"/>
      <c r="O28" s="106"/>
      <c r="P28" s="106"/>
      <c r="Q28" s="106"/>
      <c r="R28" s="106"/>
      <c r="S28" s="109"/>
      <c r="T28" s="17"/>
      <c r="U28" s="17"/>
      <c r="V28" s="17"/>
    </row>
    <row r="29" spans="1:22" ht="27.75" thickTop="1" thickBot="1" x14ac:dyDescent="0.45">
      <c r="A29" s="108"/>
      <c r="B29" s="104" t="s">
        <v>57</v>
      </c>
      <c r="C29" s="104"/>
      <c r="D29" s="104"/>
      <c r="E29" s="104"/>
      <c r="F29" s="104"/>
      <c r="G29" s="106"/>
      <c r="H29" s="106"/>
      <c r="I29" s="106"/>
      <c r="J29" s="106"/>
      <c r="K29" s="141">
        <f>'2015 Calculator Age 68'!M21</f>
        <v>0</v>
      </c>
      <c r="L29" s="107"/>
      <c r="M29" s="141">
        <f>'2015 Calculator Age 68'!N21</f>
        <v>0</v>
      </c>
      <c r="N29" s="107"/>
      <c r="O29" s="106"/>
      <c r="P29" s="106"/>
      <c r="Q29" s="106"/>
      <c r="R29" s="106"/>
      <c r="S29" s="109"/>
      <c r="T29" s="17"/>
      <c r="U29" s="17"/>
      <c r="V29" s="17"/>
    </row>
    <row r="30" spans="1:22" ht="27" thickTop="1" x14ac:dyDescent="0.4">
      <c r="A30" s="108"/>
      <c r="B30" s="107"/>
      <c r="C30" s="107"/>
      <c r="D30" s="107"/>
      <c r="E30" s="107"/>
      <c r="F30" s="107"/>
      <c r="G30" s="106"/>
      <c r="H30" s="106"/>
      <c r="I30" s="106"/>
      <c r="J30" s="106"/>
      <c r="K30" s="107"/>
      <c r="L30" s="107"/>
      <c r="M30" s="107"/>
      <c r="N30" s="107"/>
      <c r="O30" s="106"/>
      <c r="P30" s="106"/>
      <c r="Q30" s="106"/>
      <c r="R30" s="106"/>
      <c r="S30" s="109"/>
      <c r="T30" s="17"/>
      <c r="U30" s="17"/>
      <c r="V30" s="17"/>
    </row>
    <row r="31" spans="1:22" ht="27" thickBot="1" x14ac:dyDescent="0.45">
      <c r="A31" s="108"/>
      <c r="B31" s="106"/>
      <c r="C31" s="106"/>
      <c r="D31" s="106"/>
      <c r="E31" s="106"/>
      <c r="F31" s="106"/>
      <c r="G31" s="106"/>
      <c r="H31" s="106"/>
      <c r="I31" s="106"/>
      <c r="J31" s="106"/>
      <c r="K31" s="106"/>
      <c r="L31" s="106"/>
      <c r="M31" s="107"/>
      <c r="N31" s="107"/>
      <c r="O31" s="106"/>
      <c r="P31" s="106"/>
      <c r="Q31" s="106"/>
      <c r="R31" s="106"/>
      <c r="S31" s="109"/>
      <c r="T31" s="17"/>
      <c r="U31" s="17"/>
      <c r="V31" s="17"/>
    </row>
    <row r="32" spans="1:22" ht="27.75" thickTop="1" thickBot="1" x14ac:dyDescent="0.45">
      <c r="A32" s="108"/>
      <c r="B32" s="104" t="s">
        <v>55</v>
      </c>
      <c r="C32" s="105"/>
      <c r="D32" s="105"/>
      <c r="E32" s="105"/>
      <c r="F32" s="105"/>
      <c r="G32" s="105"/>
      <c r="H32" s="106"/>
      <c r="I32" s="106"/>
      <c r="J32" s="106"/>
      <c r="K32" s="145" t="e">
        <f>'2015 VER Calculator '!J19</f>
        <v>#N/A</v>
      </c>
      <c r="L32" s="104" t="s">
        <v>59</v>
      </c>
      <c r="M32" s="107"/>
      <c r="N32" s="107"/>
      <c r="O32" s="106"/>
      <c r="P32" s="106"/>
      <c r="Q32" s="106"/>
      <c r="R32" s="106"/>
      <c r="S32" s="109"/>
      <c r="T32" s="17"/>
      <c r="U32" s="17"/>
      <c r="V32" s="17"/>
    </row>
    <row r="33" spans="1:22" ht="27.75" thickTop="1" thickBot="1" x14ac:dyDescent="0.45">
      <c r="A33" s="108"/>
      <c r="B33" s="105"/>
      <c r="C33" s="105"/>
      <c r="D33" s="105"/>
      <c r="E33" s="105"/>
      <c r="F33" s="105"/>
      <c r="G33" s="105"/>
      <c r="H33" s="106"/>
      <c r="I33" s="106"/>
      <c r="J33" s="106"/>
      <c r="K33" s="106"/>
      <c r="L33" s="106"/>
      <c r="M33" s="107"/>
      <c r="N33" s="107"/>
      <c r="O33" s="106"/>
      <c r="P33" s="106"/>
      <c r="Q33" s="106"/>
      <c r="R33" s="106"/>
      <c r="S33" s="109"/>
      <c r="T33" s="17"/>
      <c r="U33" s="17"/>
      <c r="V33" s="17"/>
    </row>
    <row r="34" spans="1:22" ht="27.75" thickTop="1" thickBot="1" x14ac:dyDescent="0.45">
      <c r="A34" s="108"/>
      <c r="B34" s="104" t="s">
        <v>56</v>
      </c>
      <c r="C34" s="104"/>
      <c r="D34" s="104"/>
      <c r="E34" s="104"/>
      <c r="F34" s="104"/>
      <c r="G34" s="105"/>
      <c r="H34" s="106"/>
      <c r="I34" s="106"/>
      <c r="J34" s="106"/>
      <c r="K34" s="146" t="e">
        <f>'2015 VER Calculator '!J22</f>
        <v>#N/A</v>
      </c>
      <c r="L34" s="106"/>
      <c r="M34" s="107"/>
      <c r="N34" s="107"/>
      <c r="O34" s="106"/>
      <c r="P34" s="106"/>
      <c r="Q34" s="106"/>
      <c r="R34" s="106"/>
      <c r="S34" s="109"/>
      <c r="T34" s="17"/>
      <c r="U34" s="17"/>
      <c r="V34" s="17"/>
    </row>
    <row r="35" spans="1:22" ht="27.75" thickTop="1" thickBot="1" x14ac:dyDescent="0.45">
      <c r="A35" s="108"/>
      <c r="B35" s="104"/>
      <c r="C35" s="104"/>
      <c r="D35" s="104"/>
      <c r="E35" s="104"/>
      <c r="F35" s="104"/>
      <c r="G35" s="105"/>
      <c r="H35" s="106"/>
      <c r="I35" s="106"/>
      <c r="J35" s="106"/>
      <c r="K35" s="107"/>
      <c r="L35" s="107"/>
      <c r="M35" s="107"/>
      <c r="N35" s="107"/>
      <c r="O35" s="106"/>
      <c r="P35" s="106"/>
      <c r="Q35" s="106"/>
      <c r="R35" s="106"/>
      <c r="S35" s="109"/>
      <c r="T35" s="17"/>
      <c r="U35" s="17"/>
      <c r="V35" s="17"/>
    </row>
    <row r="36" spans="1:22" ht="27.75" thickTop="1" thickBot="1" x14ac:dyDescent="0.45">
      <c r="A36" s="108"/>
      <c r="B36" s="104" t="s">
        <v>63</v>
      </c>
      <c r="C36" s="104"/>
      <c r="D36" s="104"/>
      <c r="E36" s="104"/>
      <c r="F36" s="104"/>
      <c r="G36" s="105"/>
      <c r="H36" s="106"/>
      <c r="I36" s="106"/>
      <c r="J36" s="106"/>
      <c r="K36" s="147" t="e">
        <f>'2015 VER Calculator '!J24</f>
        <v>#N/A</v>
      </c>
      <c r="L36" s="104" t="s">
        <v>59</v>
      </c>
      <c r="M36" s="107"/>
      <c r="N36" s="107"/>
      <c r="O36" s="104" t="s">
        <v>74</v>
      </c>
      <c r="P36" s="106"/>
      <c r="Q36" s="144" t="e">
        <f>(K36*20)/1030000</f>
        <v>#N/A</v>
      </c>
      <c r="R36" s="106"/>
      <c r="S36" s="109"/>
      <c r="T36" s="17"/>
      <c r="U36" s="17"/>
      <c r="V36" s="17"/>
    </row>
    <row r="37" spans="1:22" ht="27" thickTop="1" x14ac:dyDescent="0.4">
      <c r="A37" s="110"/>
      <c r="B37" s="111"/>
      <c r="C37" s="111"/>
      <c r="D37" s="111"/>
      <c r="E37" s="111"/>
      <c r="F37" s="111"/>
      <c r="G37" s="111"/>
      <c r="H37" s="112"/>
      <c r="I37" s="112"/>
      <c r="J37" s="112"/>
      <c r="K37" s="112"/>
      <c r="L37" s="112"/>
      <c r="M37" s="113"/>
      <c r="N37" s="113"/>
      <c r="O37" s="113"/>
      <c r="P37" s="113"/>
      <c r="Q37" s="113"/>
      <c r="R37" s="113"/>
      <c r="S37" s="114"/>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P418"/>
  <sheetViews>
    <sheetView tabSelected="1" workbookViewId="0">
      <selection activeCell="B1" sqref="B1"/>
    </sheetView>
  </sheetViews>
  <sheetFormatPr defaultRowHeight="15" x14ac:dyDescent="0.25"/>
  <cols>
    <col min="1" max="1" width="4.42578125" style="181" customWidth="1"/>
    <col min="2" max="3" width="9.140625" style="17"/>
    <col min="4" max="4" width="19.42578125" style="17" customWidth="1"/>
    <col min="5" max="5" width="24.7109375" style="17" customWidth="1"/>
    <col min="6" max="6" width="9.140625" style="17"/>
    <col min="7" max="7" width="21.42578125" style="17" customWidth="1"/>
    <col min="8" max="8" width="19" style="17" customWidth="1"/>
    <col min="9" max="9" width="9" style="17" customWidth="1"/>
    <col min="10" max="10" width="21.28515625" style="17" customWidth="1"/>
    <col min="11" max="11" width="0.28515625" style="17" customWidth="1"/>
    <col min="12" max="12" width="8.85546875" style="17" hidden="1" customWidth="1"/>
    <col min="13" max="13" width="19.85546875" style="17" customWidth="1"/>
    <col min="14" max="14" width="19.28515625" style="17" customWidth="1"/>
    <col min="15" max="15" width="37.28515625" style="17" customWidth="1"/>
    <col min="16" max="16" width="9.140625" style="31" hidden="1" customWidth="1"/>
    <col min="17" max="17" width="13.85546875" style="31" hidden="1" customWidth="1"/>
    <col min="18" max="20" width="7.28515625" style="31" hidden="1" customWidth="1"/>
    <col min="21" max="21" width="6.28515625" style="31" hidden="1" customWidth="1"/>
    <col min="22" max="22" width="6.85546875" style="31" hidden="1" customWidth="1"/>
    <col min="23" max="28" width="9.140625" style="31" hidden="1" customWidth="1"/>
    <col min="29" max="29" width="0.140625" style="31" customWidth="1"/>
    <col min="30" max="47" width="9.140625" style="181"/>
    <col min="48" max="51" width="9.140625" style="181" hidden="1" customWidth="1"/>
    <col min="52" max="52" width="9.140625" style="181"/>
    <col min="53" max="55" width="9.140625" style="181" hidden="1" customWidth="1"/>
    <col min="56" max="56" width="9.140625" style="181"/>
    <col min="57" max="57" width="0.28515625" style="181" customWidth="1"/>
    <col min="58" max="68" width="9.140625" style="31" hidden="1" customWidth="1"/>
    <col min="69" max="16384" width="9.140625" style="31"/>
  </cols>
  <sheetData>
    <row r="1" spans="2:68" ht="21.75" thickTop="1" x14ac:dyDescent="0.35">
      <c r="B1" s="177" t="s">
        <v>123</v>
      </c>
      <c r="C1" s="176"/>
      <c r="D1" s="176"/>
      <c r="E1" s="176"/>
      <c r="F1" s="176"/>
      <c r="G1" s="176"/>
      <c r="H1" s="176"/>
      <c r="I1" s="176"/>
      <c r="J1" s="170"/>
      <c r="K1" s="170"/>
      <c r="L1" s="170"/>
      <c r="M1" s="170"/>
      <c r="N1" s="170"/>
      <c r="O1" s="168"/>
      <c r="BF1" s="31" t="s">
        <v>121</v>
      </c>
      <c r="BG1" s="31" t="s">
        <v>120</v>
      </c>
    </row>
    <row r="2" spans="2:68" ht="18.75" x14ac:dyDescent="0.3">
      <c r="B2" s="122" t="s">
        <v>119</v>
      </c>
      <c r="C2" s="102"/>
      <c r="D2" s="102"/>
      <c r="E2" s="102"/>
      <c r="F2" s="102"/>
      <c r="G2" s="102"/>
      <c r="H2" s="102"/>
      <c r="I2" s="102"/>
      <c r="J2" s="102"/>
      <c r="K2" s="102"/>
      <c r="L2" s="102"/>
      <c r="M2" s="102"/>
      <c r="N2" s="154"/>
      <c r="O2" s="165"/>
    </row>
    <row r="3" spans="2:68" ht="18.75" x14ac:dyDescent="0.3">
      <c r="B3" s="122" t="s">
        <v>137</v>
      </c>
      <c r="C3" s="102"/>
      <c r="D3" s="102"/>
      <c r="E3" s="102"/>
      <c r="F3" s="102"/>
      <c r="G3" s="102"/>
      <c r="H3" s="102"/>
      <c r="I3" s="102"/>
      <c r="J3" s="102"/>
      <c r="K3" s="102"/>
      <c r="L3" s="102"/>
      <c r="M3" s="102"/>
      <c r="N3" s="154"/>
      <c r="O3" s="165"/>
    </row>
    <row r="4" spans="2:68" ht="18.75" x14ac:dyDescent="0.3">
      <c r="B4" s="122" t="s">
        <v>138</v>
      </c>
      <c r="C4" s="102"/>
      <c r="D4" s="102"/>
      <c r="E4" s="102"/>
      <c r="F4" s="102"/>
      <c r="G4" s="102"/>
      <c r="H4" s="102"/>
      <c r="I4" s="102"/>
      <c r="J4" s="102"/>
      <c r="K4" s="102"/>
      <c r="L4" s="102"/>
      <c r="M4" s="102"/>
      <c r="N4" s="154"/>
      <c r="O4" s="165"/>
    </row>
    <row r="5" spans="2:68" ht="18.75" x14ac:dyDescent="0.3">
      <c r="B5" s="122" t="s">
        <v>139</v>
      </c>
      <c r="C5" s="102"/>
      <c r="D5" s="102"/>
      <c r="E5" s="102"/>
      <c r="F5" s="102"/>
      <c r="G5" s="102"/>
      <c r="H5" s="102"/>
      <c r="I5" s="102"/>
      <c r="J5" s="102"/>
      <c r="K5" s="102"/>
      <c r="L5" s="102"/>
      <c r="M5" s="102"/>
      <c r="N5" s="154"/>
      <c r="O5" s="165"/>
    </row>
    <row r="6" spans="2:68" ht="18.75" x14ac:dyDescent="0.3">
      <c r="B6" s="122" t="s">
        <v>140</v>
      </c>
      <c r="C6" s="102"/>
      <c r="D6" s="102"/>
      <c r="E6" s="102"/>
      <c r="F6" s="102"/>
      <c r="G6" s="102"/>
      <c r="H6" s="102"/>
      <c r="I6" s="102"/>
      <c r="J6" s="102"/>
      <c r="K6" s="102"/>
      <c r="L6" s="102"/>
      <c r="M6" s="102"/>
      <c r="N6" s="154"/>
      <c r="O6" s="165"/>
    </row>
    <row r="7" spans="2:68" ht="18.75" x14ac:dyDescent="0.3">
      <c r="B7" s="122" t="s">
        <v>141</v>
      </c>
      <c r="C7" s="102"/>
      <c r="D7" s="102"/>
      <c r="E7" s="102"/>
      <c r="F7" s="102"/>
      <c r="G7" s="102"/>
      <c r="H7" s="102"/>
      <c r="I7" s="102"/>
      <c r="J7" s="102"/>
      <c r="K7" s="102"/>
      <c r="L7" s="102"/>
      <c r="M7" s="102"/>
      <c r="N7" s="154"/>
      <c r="O7" s="165"/>
    </row>
    <row r="8" spans="2:68" ht="18.75" x14ac:dyDescent="0.3">
      <c r="B8" s="122"/>
      <c r="C8" s="102"/>
      <c r="D8" s="102"/>
      <c r="E8" s="102"/>
      <c r="F8" s="102"/>
      <c r="G8" s="102"/>
      <c r="H8" s="102"/>
      <c r="I8" s="102"/>
      <c r="J8" s="102"/>
      <c r="K8" s="102"/>
      <c r="L8" s="102"/>
      <c r="M8" s="102"/>
      <c r="N8" s="154"/>
      <c r="O8" s="165"/>
    </row>
    <row r="9" spans="2:68" ht="18.75" x14ac:dyDescent="0.3">
      <c r="B9" s="122" t="s">
        <v>125</v>
      </c>
      <c r="C9" s="102"/>
      <c r="D9" s="102"/>
      <c r="E9" s="102"/>
      <c r="F9" s="102"/>
      <c r="G9" s="102"/>
      <c r="H9" s="102"/>
      <c r="I9" s="102"/>
      <c r="J9" s="102"/>
      <c r="K9" s="102"/>
      <c r="L9" s="102"/>
      <c r="M9" s="102"/>
      <c r="N9" s="154"/>
      <c r="O9" s="165"/>
    </row>
    <row r="10" spans="2:68" ht="19.5" thickBot="1" x14ac:dyDescent="0.35">
      <c r="B10" s="175" t="s">
        <v>130</v>
      </c>
      <c r="C10" s="174"/>
      <c r="D10" s="174"/>
      <c r="E10" s="174"/>
      <c r="F10" s="174"/>
      <c r="G10" s="174"/>
      <c r="H10" s="174"/>
      <c r="I10" s="174"/>
      <c r="J10" s="174"/>
      <c r="K10" s="174"/>
      <c r="L10" s="174"/>
      <c r="M10" s="174"/>
      <c r="N10" s="173"/>
      <c r="O10" s="172"/>
      <c r="S10" s="31" t="s">
        <v>118</v>
      </c>
    </row>
    <row r="11" spans="2:68" ht="15.75" thickTop="1" x14ac:dyDescent="0.25">
      <c r="B11" s="164"/>
      <c r="C11" s="170"/>
      <c r="D11" s="170"/>
      <c r="E11" s="170"/>
      <c r="F11" s="170"/>
      <c r="G11" s="170"/>
      <c r="H11" s="170"/>
      <c r="I11" s="170"/>
      <c r="J11" s="170"/>
      <c r="K11" s="170"/>
      <c r="L11" s="170"/>
      <c r="M11" s="170"/>
      <c r="N11" s="170"/>
      <c r="O11" s="168"/>
      <c r="S11" s="31" t="s">
        <v>117</v>
      </c>
      <c r="T11" s="31" t="s">
        <v>116</v>
      </c>
      <c r="W11" s="31" t="s">
        <v>115</v>
      </c>
      <c r="AB11" s="31" t="e">
        <f>LOOKUP(AX16,BE11:BE130,BF11:BF130)</f>
        <v>#N/A</v>
      </c>
      <c r="AC11" s="31" t="e">
        <f>LOOKUP(AX16,BE11:BE130,BG11:BG130)</f>
        <v>#N/A</v>
      </c>
      <c r="BE11" s="18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1" t="s">
        <v>114</v>
      </c>
      <c r="C12" s="154"/>
      <c r="D12" s="154"/>
      <c r="E12" s="154"/>
      <c r="F12" s="154"/>
      <c r="G12" s="154"/>
      <c r="H12" s="154"/>
      <c r="I12" s="154"/>
      <c r="J12" s="154"/>
      <c r="K12" s="154"/>
      <c r="L12" s="154"/>
      <c r="M12" s="154"/>
      <c r="N12" s="154"/>
      <c r="O12" s="165"/>
      <c r="S12" s="31" t="e">
        <f>#REF!</f>
        <v>#REF!</v>
      </c>
      <c r="T12" s="31" t="e">
        <f>#REF!</f>
        <v>#REF!</v>
      </c>
      <c r="W12" s="31" t="e">
        <f>T12/365</f>
        <v>#REF!</v>
      </c>
      <c r="BA12" s="181">
        <v>1</v>
      </c>
      <c r="BB12" s="181">
        <v>12</v>
      </c>
      <c r="BC12" s="181">
        <v>8.3333333333333329E-2</v>
      </c>
      <c r="BE12" s="18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x14ac:dyDescent="0.25">
      <c r="B13" s="156"/>
      <c r="C13" s="154"/>
      <c r="D13" s="154"/>
      <c r="E13" s="154"/>
      <c r="F13" s="154"/>
      <c r="G13" s="154"/>
      <c r="H13" s="154"/>
      <c r="I13" s="154"/>
      <c r="J13" s="154"/>
      <c r="K13" s="154"/>
      <c r="L13" s="154"/>
      <c r="M13" s="154"/>
      <c r="N13" s="154"/>
      <c r="O13" s="165"/>
      <c r="W13" s="31" t="e">
        <f>W12+S12</f>
        <v>#REF!</v>
      </c>
      <c r="X13" s="31" t="s">
        <v>113</v>
      </c>
      <c r="Y13" s="31" t="e">
        <f>T12/365+S12</f>
        <v>#REF!</v>
      </c>
      <c r="BA13" s="181">
        <v>2</v>
      </c>
      <c r="BB13" s="181">
        <v>12</v>
      </c>
      <c r="BC13" s="181">
        <v>0.16666666666666666</v>
      </c>
      <c r="BE13" s="18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18.75" x14ac:dyDescent="0.3">
      <c r="B14" s="188" t="s">
        <v>131</v>
      </c>
      <c r="C14" s="102"/>
      <c r="D14" s="102"/>
      <c r="E14" s="102"/>
      <c r="F14" s="102"/>
      <c r="G14" s="102"/>
      <c r="H14" s="102"/>
      <c r="I14" s="102"/>
      <c r="J14" s="102"/>
      <c r="K14" s="102"/>
      <c r="L14" s="102"/>
      <c r="M14" s="102"/>
      <c r="N14" s="102"/>
      <c r="O14" s="165"/>
      <c r="AV14" s="181" t="s">
        <v>112</v>
      </c>
      <c r="AX14" s="181" t="s">
        <v>36</v>
      </c>
      <c r="BA14" s="181">
        <v>3</v>
      </c>
      <c r="BB14" s="181">
        <v>12</v>
      </c>
      <c r="BC14" s="181">
        <v>0.25</v>
      </c>
      <c r="BE14" s="18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Bot="1" x14ac:dyDescent="0.35">
      <c r="B15" s="122"/>
      <c r="C15" s="102"/>
      <c r="D15" s="102"/>
      <c r="E15" s="102"/>
      <c r="F15" s="102"/>
      <c r="G15" s="102"/>
      <c r="H15" s="102"/>
      <c r="I15" s="102"/>
      <c r="J15" s="102"/>
      <c r="K15" s="102"/>
      <c r="L15" s="102"/>
      <c r="M15" s="191" t="s">
        <v>5</v>
      </c>
      <c r="N15" s="102"/>
      <c r="O15" s="165"/>
      <c r="BA15" s="181">
        <v>4</v>
      </c>
      <c r="BB15" s="181">
        <v>12</v>
      </c>
      <c r="BC15" s="181">
        <v>0.33333333333333331</v>
      </c>
      <c r="BE15" s="18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20.25" thickTop="1" thickBot="1" x14ac:dyDescent="0.35">
      <c r="B16" s="122" t="s">
        <v>135</v>
      </c>
      <c r="C16" s="102"/>
      <c r="D16" s="102"/>
      <c r="E16" s="102"/>
      <c r="F16" s="102"/>
      <c r="G16" s="102"/>
      <c r="H16" s="102"/>
      <c r="I16" s="102"/>
      <c r="J16" s="102"/>
      <c r="K16" s="102"/>
      <c r="L16" s="102"/>
      <c r="M16" s="171">
        <v>0</v>
      </c>
      <c r="N16" s="102"/>
      <c r="O16" s="165"/>
      <c r="V16" s="31" t="e">
        <f>W13/80*#REF!</f>
        <v>#REF!</v>
      </c>
      <c r="X16" s="31" t="e">
        <f>V16*AB11</f>
        <v>#REF!</v>
      </c>
      <c r="AV16" s="181">
        <f>N21/12</f>
        <v>0</v>
      </c>
      <c r="AX16" s="181">
        <f>AV16+M21</f>
        <v>0</v>
      </c>
      <c r="BA16" s="181">
        <v>5</v>
      </c>
      <c r="BB16" s="181">
        <v>12</v>
      </c>
      <c r="BC16" s="181">
        <v>0.41666666666666669</v>
      </c>
      <c r="BE16" s="18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22"/>
      <c r="C17" s="102"/>
      <c r="D17" s="102"/>
      <c r="E17" s="102"/>
      <c r="F17" s="102"/>
      <c r="G17" s="102"/>
      <c r="H17" s="102"/>
      <c r="I17" s="102"/>
      <c r="J17" s="102"/>
      <c r="K17" s="102"/>
      <c r="L17" s="102"/>
      <c r="M17" s="102"/>
      <c r="N17" s="102"/>
      <c r="O17" s="165"/>
      <c r="BA17" s="181">
        <v>6</v>
      </c>
      <c r="BB17" s="181">
        <v>12</v>
      </c>
      <c r="BC17" s="181">
        <v>0.5</v>
      </c>
      <c r="BE17" s="18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22" t="s">
        <v>124</v>
      </c>
      <c r="C18" s="102"/>
      <c r="D18" s="102"/>
      <c r="E18" s="102"/>
      <c r="F18" s="102"/>
      <c r="G18" s="102"/>
      <c r="H18" s="102"/>
      <c r="I18" s="102"/>
      <c r="J18" s="102"/>
      <c r="K18" s="102"/>
      <c r="L18" s="102"/>
      <c r="M18" s="159">
        <v>0</v>
      </c>
      <c r="N18" s="102" t="s">
        <v>59</v>
      </c>
      <c r="O18" s="165"/>
      <c r="R18" s="31" t="s">
        <v>111</v>
      </c>
      <c r="V18" s="31" t="e">
        <f>V16*3</f>
        <v>#REF!</v>
      </c>
      <c r="X18" s="31" t="e">
        <f>V18*AC11</f>
        <v>#REF!</v>
      </c>
      <c r="BA18" s="181">
        <v>7</v>
      </c>
      <c r="BB18" s="181">
        <v>12</v>
      </c>
      <c r="BC18" s="181">
        <v>0.58333333333333337</v>
      </c>
      <c r="BE18" s="18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19.5" thickTop="1" x14ac:dyDescent="0.25">
      <c r="B19" s="189" t="s">
        <v>132</v>
      </c>
      <c r="C19" s="190"/>
      <c r="D19" s="154"/>
      <c r="E19" s="154"/>
      <c r="F19" s="154"/>
      <c r="G19" s="154"/>
      <c r="H19" s="154"/>
      <c r="I19" s="154"/>
      <c r="J19" s="154"/>
      <c r="K19" s="154"/>
      <c r="L19" s="154"/>
      <c r="M19" s="154"/>
      <c r="N19" s="154"/>
      <c r="O19" s="165"/>
      <c r="R19" s="31" t="s">
        <v>110</v>
      </c>
      <c r="BA19" s="181">
        <v>8</v>
      </c>
      <c r="BB19" s="181">
        <v>12</v>
      </c>
      <c r="BC19" s="181">
        <v>0.66666666666666663</v>
      </c>
      <c r="BE19" s="18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Bot="1" x14ac:dyDescent="0.35">
      <c r="B20" s="122"/>
      <c r="C20" s="102"/>
      <c r="D20" s="102"/>
      <c r="E20" s="102"/>
      <c r="F20" s="102"/>
      <c r="G20" s="102"/>
      <c r="H20" s="102"/>
      <c r="I20" s="102"/>
      <c r="J20" s="102"/>
      <c r="K20" s="102"/>
      <c r="L20" s="102"/>
      <c r="M20" s="191" t="s">
        <v>33</v>
      </c>
      <c r="N20" s="191" t="s">
        <v>34</v>
      </c>
      <c r="O20" s="165"/>
      <c r="BA20" s="181">
        <v>9</v>
      </c>
      <c r="BB20" s="181">
        <v>12</v>
      </c>
      <c r="BC20" s="181">
        <v>0.75</v>
      </c>
      <c r="BE20" s="18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0.25" thickTop="1" thickBot="1" x14ac:dyDescent="0.35">
      <c r="B21" s="122" t="s">
        <v>109</v>
      </c>
      <c r="C21" s="102"/>
      <c r="D21" s="102"/>
      <c r="E21" s="102"/>
      <c r="F21" s="102"/>
      <c r="G21" s="102"/>
      <c r="H21" s="102"/>
      <c r="I21" s="102"/>
      <c r="J21" s="102"/>
      <c r="K21" s="102"/>
      <c r="L21" s="102"/>
      <c r="M21" s="171">
        <v>0</v>
      </c>
      <c r="N21" s="171">
        <v>0</v>
      </c>
      <c r="O21" s="165"/>
      <c r="BA21" s="181">
        <v>10</v>
      </c>
      <c r="BB21" s="181">
        <v>12</v>
      </c>
      <c r="BC21" s="181">
        <v>0.83333333333333337</v>
      </c>
      <c r="BE21" s="18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ht="19.5" thickTop="1" x14ac:dyDescent="0.3">
      <c r="B22" s="122"/>
      <c r="C22" s="102"/>
      <c r="D22" s="102"/>
      <c r="E22" s="102"/>
      <c r="F22" s="102"/>
      <c r="G22" s="102"/>
      <c r="H22" s="102"/>
      <c r="I22" s="102"/>
      <c r="J22" s="102"/>
      <c r="K22" s="102"/>
      <c r="L22" s="102"/>
      <c r="M22" s="102"/>
      <c r="N22" s="102"/>
      <c r="O22" s="165"/>
      <c r="P22" s="31">
        <v>43555</v>
      </c>
      <c r="BA22" s="181">
        <v>11</v>
      </c>
      <c r="BB22" s="181">
        <v>12</v>
      </c>
      <c r="BC22" s="181">
        <v>0.91666666666666663</v>
      </c>
      <c r="BE22" s="18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9.5" thickBot="1" x14ac:dyDescent="0.35">
      <c r="B23" s="122" t="s">
        <v>108</v>
      </c>
      <c r="C23" s="102"/>
      <c r="D23" s="102"/>
      <c r="E23" s="102"/>
      <c r="F23" s="102"/>
      <c r="G23" s="102"/>
      <c r="H23" s="102"/>
      <c r="I23" s="102"/>
      <c r="J23" s="102"/>
      <c r="K23" s="102"/>
      <c r="L23" s="102"/>
      <c r="M23" s="102"/>
      <c r="N23" s="102"/>
      <c r="O23" s="165"/>
      <c r="BE23" s="181">
        <v>51</v>
      </c>
      <c r="BF23" s="31">
        <v>0.68500000000000005</v>
      </c>
      <c r="BG23" s="31">
        <v>0.80800000000000005</v>
      </c>
    </row>
    <row r="24" spans="2:68" ht="15.75" thickTop="1" x14ac:dyDescent="0.25">
      <c r="B24" s="164"/>
      <c r="C24" s="170"/>
      <c r="D24" s="170"/>
      <c r="E24" s="170"/>
      <c r="F24" s="170"/>
      <c r="G24" s="170"/>
      <c r="H24" s="170"/>
      <c r="I24" s="170"/>
      <c r="J24" s="170"/>
      <c r="K24" s="170"/>
      <c r="L24" s="170"/>
      <c r="M24" s="170"/>
      <c r="N24" s="170"/>
      <c r="O24" s="168"/>
      <c r="P24" s="31" t="e">
        <f>(M13-P22)*#REF!</f>
        <v>#REF!</v>
      </c>
      <c r="R24" s="31">
        <f>YEAR(M13)-YEAR(P22)</f>
        <v>-119</v>
      </c>
      <c r="S24" s="31" t="e">
        <f>P24-(R24*365)</f>
        <v>#REF!</v>
      </c>
      <c r="BE24" s="181">
        <v>51.083333333333336</v>
      </c>
      <c r="BF24" s="31">
        <v>0.68700000000000006</v>
      </c>
      <c r="BG24" s="31">
        <v>0.80900000000000005</v>
      </c>
    </row>
    <row r="25" spans="2:68" ht="21" x14ac:dyDescent="0.35">
      <c r="B25" s="161" t="s">
        <v>107</v>
      </c>
      <c r="C25" s="154"/>
      <c r="D25" s="154"/>
      <c r="E25" s="154"/>
      <c r="F25" s="154"/>
      <c r="G25" s="154"/>
      <c r="H25" s="154"/>
      <c r="I25" s="154"/>
      <c r="J25" s="154"/>
      <c r="K25" s="154"/>
      <c r="L25" s="154"/>
      <c r="M25" s="154"/>
      <c r="N25" s="154"/>
      <c r="O25" s="165"/>
      <c r="BE25" s="181">
        <v>51.166666666666664</v>
      </c>
      <c r="BF25" s="31">
        <v>0.68899999999999995</v>
      </c>
      <c r="BG25" s="31">
        <v>0.81100000000000005</v>
      </c>
    </row>
    <row r="26" spans="2:68" x14ac:dyDescent="0.25">
      <c r="B26" s="156"/>
      <c r="C26" s="154"/>
      <c r="D26" s="154"/>
      <c r="E26" s="154"/>
      <c r="F26" s="154"/>
      <c r="G26" s="154"/>
      <c r="H26" s="154"/>
      <c r="I26" s="154"/>
      <c r="J26" s="154"/>
      <c r="K26" s="154"/>
      <c r="L26" s="154"/>
      <c r="M26" s="154"/>
      <c r="N26" s="154"/>
      <c r="O26" s="165"/>
      <c r="BE26" s="181">
        <v>51.25</v>
      </c>
      <c r="BF26" s="31">
        <v>0.69099999999999995</v>
      </c>
      <c r="BG26" s="31">
        <v>0.81299999999999994</v>
      </c>
    </row>
    <row r="27" spans="2:68" ht="18.75" x14ac:dyDescent="0.3">
      <c r="B27" s="122" t="s">
        <v>106</v>
      </c>
      <c r="C27" s="102"/>
      <c r="D27" s="102"/>
      <c r="E27" s="102"/>
      <c r="F27" s="102"/>
      <c r="G27" s="102"/>
      <c r="H27" s="102"/>
      <c r="I27" s="102"/>
      <c r="J27" s="102"/>
      <c r="K27" s="102"/>
      <c r="L27" s="102"/>
      <c r="M27" s="102"/>
      <c r="N27" s="102"/>
      <c r="O27" s="165"/>
      <c r="BE27" s="181">
        <v>51.333333333333336</v>
      </c>
      <c r="BF27" s="31">
        <v>0.69299999999999995</v>
      </c>
      <c r="BG27" s="31">
        <v>0.81399999999999995</v>
      </c>
    </row>
    <row r="28" spans="2:68" ht="19.5" thickBot="1" x14ac:dyDescent="0.35">
      <c r="B28" s="122"/>
      <c r="C28" s="102"/>
      <c r="D28" s="102"/>
      <c r="E28" s="102"/>
      <c r="F28" s="102"/>
      <c r="J28" s="102"/>
      <c r="K28" s="102"/>
      <c r="L28" s="102"/>
      <c r="M28" s="102"/>
      <c r="N28" s="102"/>
      <c r="O28" s="165"/>
      <c r="BE28" s="181">
        <v>51.416666666666664</v>
      </c>
      <c r="BF28" s="31">
        <v>0.69499999999999995</v>
      </c>
      <c r="BG28" s="31">
        <v>0.81599999999999995</v>
      </c>
    </row>
    <row r="29" spans="2:68" ht="20.25" thickTop="1" thickBot="1" x14ac:dyDescent="0.35">
      <c r="B29" s="122"/>
      <c r="C29" s="153" t="s">
        <v>102</v>
      </c>
      <c r="D29" s="153"/>
      <c r="E29" s="158" t="e">
        <f>'2015 Calculator Ret Age 68'!K36</f>
        <v>#N/A</v>
      </c>
      <c r="F29" s="153"/>
      <c r="J29" s="102"/>
      <c r="K29" s="102"/>
      <c r="L29" s="102"/>
      <c r="M29" s="102"/>
      <c r="N29" s="102"/>
      <c r="O29" s="165"/>
      <c r="BE29" s="181">
        <v>51.5</v>
      </c>
      <c r="BF29" s="31">
        <v>0.69699999999999995</v>
      </c>
      <c r="BG29" s="31">
        <v>0.81699999999999995</v>
      </c>
    </row>
    <row r="30" spans="2:68" ht="19.5" thickTop="1" x14ac:dyDescent="0.3">
      <c r="B30" s="122"/>
      <c r="C30" s="102"/>
      <c r="D30" s="102"/>
      <c r="E30" s="153"/>
      <c r="F30" s="153"/>
      <c r="J30" s="153"/>
      <c r="K30" s="153"/>
      <c r="L30" s="153"/>
      <c r="M30" s="153"/>
      <c r="N30" s="153"/>
      <c r="O30" s="165"/>
      <c r="BE30" s="181">
        <v>51.583333333333336</v>
      </c>
      <c r="BF30" s="31">
        <v>0.7</v>
      </c>
      <c r="BG30" s="31">
        <v>0.81899999999999995</v>
      </c>
    </row>
    <row r="31" spans="2:68" ht="19.5" thickBot="1" x14ac:dyDescent="0.35">
      <c r="B31" s="122"/>
      <c r="C31" s="102"/>
      <c r="D31" s="102"/>
      <c r="E31" s="153"/>
      <c r="F31" s="153"/>
      <c r="G31" s="153"/>
      <c r="H31" s="153"/>
      <c r="I31" s="153"/>
      <c r="J31" s="153"/>
      <c r="K31" s="153"/>
      <c r="L31" s="153"/>
      <c r="M31" s="153"/>
      <c r="N31" s="153"/>
      <c r="O31" s="165"/>
      <c r="BE31" s="181">
        <v>51.666666666666664</v>
      </c>
      <c r="BF31" s="31">
        <v>0.70199999999999996</v>
      </c>
      <c r="BG31" s="31">
        <v>0.82099999999999995</v>
      </c>
    </row>
    <row r="32" spans="2:68" ht="20.25" thickTop="1" thickBot="1" x14ac:dyDescent="0.35">
      <c r="B32" s="122"/>
      <c r="C32" s="102" t="s">
        <v>74</v>
      </c>
      <c r="D32" s="102"/>
      <c r="E32" s="157" t="e">
        <f>(E29*20)/1073100</f>
        <v>#N/A</v>
      </c>
      <c r="F32" s="153"/>
      <c r="G32" s="153"/>
      <c r="H32" s="153"/>
      <c r="I32" s="153"/>
      <c r="J32" s="153"/>
      <c r="K32" s="153"/>
      <c r="L32" s="153"/>
      <c r="M32" s="153"/>
      <c r="N32" s="153"/>
      <c r="O32" s="165"/>
      <c r="BE32" s="181">
        <v>51.75</v>
      </c>
      <c r="BF32" s="31">
        <v>0.70399999999999996</v>
      </c>
      <c r="BG32" s="31">
        <v>0.82199999999999995</v>
      </c>
    </row>
    <row r="33" spans="2:59" ht="20.25" thickTop="1" thickBot="1" x14ac:dyDescent="0.35">
      <c r="B33" s="122"/>
      <c r="G33" s="153"/>
      <c r="H33" s="153"/>
      <c r="I33" s="153"/>
      <c r="J33" s="153"/>
      <c r="K33" s="153"/>
      <c r="L33" s="153"/>
      <c r="M33" s="153"/>
      <c r="N33" s="153"/>
      <c r="O33" s="165"/>
      <c r="BE33" s="181">
        <v>51.833333333333336</v>
      </c>
      <c r="BF33" s="31">
        <v>0.70599999999999996</v>
      </c>
      <c r="BG33" s="31">
        <v>0.82399999999999995</v>
      </c>
    </row>
    <row r="34" spans="2:59" ht="15.75" thickTop="1" x14ac:dyDescent="0.25">
      <c r="B34" s="164"/>
      <c r="C34" s="170"/>
      <c r="D34" s="170"/>
      <c r="E34" s="169"/>
      <c r="F34" s="169"/>
      <c r="G34" s="169"/>
      <c r="H34" s="169"/>
      <c r="I34" s="169"/>
      <c r="J34" s="169"/>
      <c r="K34" s="169"/>
      <c r="L34" s="169"/>
      <c r="M34" s="169"/>
      <c r="N34" s="169"/>
      <c r="O34" s="168"/>
      <c r="BE34" s="181">
        <v>51.916666666666664</v>
      </c>
      <c r="BF34" s="31">
        <v>0.70799999999999996</v>
      </c>
      <c r="BG34" s="31">
        <v>0.82599999999999996</v>
      </c>
    </row>
    <row r="35" spans="2:59" ht="21" x14ac:dyDescent="0.35">
      <c r="B35" s="161" t="s">
        <v>105</v>
      </c>
      <c r="C35" s="160"/>
      <c r="D35" s="160"/>
      <c r="E35" s="167"/>
      <c r="F35" s="167"/>
      <c r="G35" s="167"/>
      <c r="H35" s="167"/>
      <c r="I35" s="166"/>
      <c r="J35" s="166"/>
      <c r="K35" s="166"/>
      <c r="L35" s="166"/>
      <c r="M35" s="166"/>
      <c r="N35" s="166"/>
      <c r="O35" s="165"/>
      <c r="BE35" s="181">
        <v>52</v>
      </c>
      <c r="BF35" s="31">
        <v>0.71</v>
      </c>
      <c r="BG35" s="31">
        <v>0.82699999999999996</v>
      </c>
    </row>
    <row r="36" spans="2:59" ht="15.75" thickBot="1" x14ac:dyDescent="0.3">
      <c r="B36" s="156"/>
      <c r="C36" s="154"/>
      <c r="D36" s="154"/>
      <c r="E36" s="166"/>
      <c r="F36" s="166"/>
      <c r="G36" s="166"/>
      <c r="H36" s="166"/>
      <c r="I36" s="166"/>
      <c r="J36" s="166"/>
      <c r="K36" s="166"/>
      <c r="L36" s="166"/>
      <c r="M36" s="166"/>
      <c r="N36" s="166"/>
      <c r="O36" s="165"/>
      <c r="BE36" s="181">
        <v>52.083333333333336</v>
      </c>
      <c r="BF36" s="31">
        <v>0.71299999999999997</v>
      </c>
      <c r="BG36" s="31">
        <v>0.82899999999999996</v>
      </c>
    </row>
    <row r="37" spans="2:59" ht="20.25" thickTop="1" thickBot="1" x14ac:dyDescent="0.35">
      <c r="B37" s="156"/>
      <c r="C37" s="153" t="s">
        <v>102</v>
      </c>
      <c r="D37" s="153"/>
      <c r="E37" s="158" t="e">
        <f>Q62</f>
        <v>#N/A</v>
      </c>
      <c r="F37" s="153"/>
      <c r="H37" s="153" t="s">
        <v>101</v>
      </c>
      <c r="I37" s="153"/>
      <c r="J37" s="158" t="e">
        <f>Q61</f>
        <v>#N/A</v>
      </c>
      <c r="K37" s="153"/>
      <c r="L37" s="153"/>
      <c r="M37" s="153"/>
      <c r="N37" s="153"/>
      <c r="O37" s="155"/>
      <c r="BE37" s="181">
        <v>52.166666666666664</v>
      </c>
      <c r="BF37" s="31">
        <v>0.71499999999999997</v>
      </c>
      <c r="BG37" s="31">
        <v>0.83</v>
      </c>
    </row>
    <row r="38" spans="2:59" ht="19.5" thickTop="1" x14ac:dyDescent="0.3">
      <c r="B38" s="156"/>
      <c r="C38" s="153"/>
      <c r="D38" s="153"/>
      <c r="E38" s="153"/>
      <c r="F38" s="153"/>
      <c r="J38" s="153"/>
      <c r="K38" s="153"/>
      <c r="L38" s="153"/>
      <c r="M38" s="153"/>
      <c r="N38" s="153"/>
      <c r="O38" s="155"/>
      <c r="BE38" s="181">
        <v>52.25</v>
      </c>
      <c r="BF38" s="31">
        <v>0.71699999999999997</v>
      </c>
      <c r="BG38" s="31">
        <v>0.83199999999999996</v>
      </c>
    </row>
    <row r="39" spans="2:59" ht="19.5" thickBot="1" x14ac:dyDescent="0.35">
      <c r="B39" s="156"/>
      <c r="F39" s="153"/>
      <c r="J39" s="153"/>
      <c r="K39" s="153"/>
      <c r="L39" s="153"/>
      <c r="M39" s="153"/>
      <c r="N39" s="153"/>
      <c r="O39" s="155"/>
      <c r="BE39" s="181">
        <v>52.333333333333336</v>
      </c>
      <c r="BF39" s="31">
        <v>0.72</v>
      </c>
      <c r="BG39" s="31">
        <v>0.83399999999999996</v>
      </c>
    </row>
    <row r="40" spans="2:59" ht="20.25" thickTop="1" thickBot="1" x14ac:dyDescent="0.35">
      <c r="B40" s="156"/>
      <c r="C40" s="102" t="s">
        <v>74</v>
      </c>
      <c r="D40" s="102"/>
      <c r="E40" s="157" t="e">
        <f>((E37*20)+J37)/1073100</f>
        <v>#N/A</v>
      </c>
      <c r="F40" s="153"/>
      <c r="G40" s="153"/>
      <c r="H40" s="153"/>
      <c r="I40" s="153"/>
      <c r="J40" s="153"/>
      <c r="K40" s="153"/>
      <c r="L40" s="153"/>
      <c r="M40" s="153"/>
      <c r="N40" s="153"/>
      <c r="O40" s="155"/>
      <c r="BE40" s="181">
        <v>52.416666666666664</v>
      </c>
      <c r="BF40" s="31">
        <v>0.72199999999999998</v>
      </c>
      <c r="BG40" s="31">
        <v>0.83499999999999996</v>
      </c>
    </row>
    <row r="41" spans="2:59" ht="20.25" thickTop="1" thickBot="1" x14ac:dyDescent="0.35">
      <c r="B41" s="156"/>
      <c r="L41" s="153"/>
      <c r="M41" s="153"/>
      <c r="N41" s="153"/>
      <c r="O41" s="155"/>
      <c r="BE41" s="181">
        <v>52.5</v>
      </c>
      <c r="BF41" s="31">
        <v>0.72399999999999998</v>
      </c>
      <c r="BG41" s="31">
        <v>0.83699999999999997</v>
      </c>
    </row>
    <row r="42" spans="2:59" ht="19.5" thickTop="1" x14ac:dyDescent="0.3">
      <c r="B42" s="164"/>
      <c r="C42" s="163"/>
      <c r="D42" s="163"/>
      <c r="E42" s="163"/>
      <c r="F42" s="163"/>
      <c r="G42" s="163"/>
      <c r="H42" s="163"/>
      <c r="I42" s="163"/>
      <c r="J42" s="163"/>
      <c r="K42" s="163"/>
      <c r="L42" s="163"/>
      <c r="M42" s="163"/>
      <c r="N42" s="163"/>
      <c r="O42" s="162"/>
      <c r="BE42" s="181">
        <v>52.583333333333336</v>
      </c>
      <c r="BF42" s="31">
        <v>0.72599999999999998</v>
      </c>
      <c r="BG42" s="31">
        <v>0.83899999999999997</v>
      </c>
    </row>
    <row r="43" spans="2:59" ht="21" x14ac:dyDescent="0.35">
      <c r="B43" s="161" t="s">
        <v>104</v>
      </c>
      <c r="C43" s="160"/>
      <c r="D43" s="160"/>
      <c r="E43" s="160"/>
      <c r="F43" s="160"/>
      <c r="G43" s="160"/>
      <c r="H43" s="160"/>
      <c r="I43" s="102"/>
      <c r="J43" s="102"/>
      <c r="K43" s="102"/>
      <c r="L43" s="102"/>
      <c r="M43" s="102"/>
      <c r="N43" s="102"/>
      <c r="O43" s="155"/>
      <c r="BE43" s="181">
        <v>52.666666666666664</v>
      </c>
      <c r="BF43" s="31">
        <v>0.72899999999999998</v>
      </c>
      <c r="BG43" s="31">
        <v>0.84</v>
      </c>
    </row>
    <row r="44" spans="2:59" ht="18.75" x14ac:dyDescent="0.3">
      <c r="B44" s="156"/>
      <c r="C44" s="102"/>
      <c r="D44" s="102"/>
      <c r="E44" s="102"/>
      <c r="F44" s="102"/>
      <c r="G44" s="102"/>
      <c r="H44" s="102"/>
      <c r="I44" s="102"/>
      <c r="J44" s="102"/>
      <c r="K44" s="102"/>
      <c r="L44" s="102"/>
      <c r="M44" s="102"/>
      <c r="N44" s="102"/>
      <c r="O44" s="155"/>
      <c r="BE44" s="181">
        <v>52.75</v>
      </c>
      <c r="BF44" s="31">
        <v>0.73099999999999998</v>
      </c>
      <c r="BG44" s="31">
        <v>0.84199999999999997</v>
      </c>
    </row>
    <row r="45" spans="2:59" ht="18.75" x14ac:dyDescent="0.3">
      <c r="B45" s="127" t="s">
        <v>134</v>
      </c>
      <c r="C45" s="60"/>
      <c r="D45" s="60"/>
      <c r="E45" s="60"/>
      <c r="F45" s="60"/>
      <c r="G45" s="60"/>
      <c r="H45" s="60"/>
      <c r="I45" s="60"/>
      <c r="J45" s="60"/>
      <c r="K45" s="60"/>
      <c r="L45" s="60"/>
      <c r="M45" s="60"/>
      <c r="N45" s="60"/>
      <c r="O45" s="155"/>
      <c r="BE45" s="181">
        <v>52.833333333333336</v>
      </c>
      <c r="BF45" s="31">
        <v>0.73299999999999998</v>
      </c>
      <c r="BG45" s="31">
        <v>0.84399999999999997</v>
      </c>
    </row>
    <row r="46" spans="2:59" ht="18.75" x14ac:dyDescent="0.3">
      <c r="B46" s="156"/>
      <c r="C46" s="102"/>
      <c r="D46" s="102"/>
      <c r="E46" s="102"/>
      <c r="F46" s="102"/>
      <c r="G46" s="102"/>
      <c r="H46" s="102"/>
      <c r="I46" s="102"/>
      <c r="J46" s="102"/>
      <c r="K46" s="102"/>
      <c r="L46" s="102"/>
      <c r="M46" s="60"/>
      <c r="N46" s="60"/>
      <c r="O46" s="155"/>
      <c r="R46" s="31" t="e">
        <f>ROUNDDOWN(((E29*30/7)-(E30*9/14))/12,0)</f>
        <v>#N/A</v>
      </c>
      <c r="BE46" s="181">
        <v>52.916666666666664</v>
      </c>
      <c r="BF46" s="31">
        <v>0.73599999999999999</v>
      </c>
      <c r="BG46" s="31">
        <v>0.84499999999999997</v>
      </c>
    </row>
    <row r="47" spans="2:59" ht="19.5" thickBot="1" x14ac:dyDescent="0.35">
      <c r="B47" s="156"/>
      <c r="C47" s="102" t="s">
        <v>103</v>
      </c>
      <c r="D47" s="102"/>
      <c r="E47" s="102"/>
      <c r="F47" s="102"/>
      <c r="G47" s="102" t="s">
        <v>133</v>
      </c>
      <c r="H47" s="102"/>
      <c r="J47" s="102"/>
      <c r="K47" s="102"/>
      <c r="L47" s="102"/>
      <c r="M47" s="102"/>
      <c r="N47" s="102"/>
      <c r="O47" s="155"/>
      <c r="BE47" s="181">
        <v>53</v>
      </c>
      <c r="BF47" s="31">
        <v>0.73799999999999999</v>
      </c>
      <c r="BG47" s="31">
        <v>0.84699999999999998</v>
      </c>
    </row>
    <row r="48" spans="2:59" ht="20.25" thickTop="1" thickBot="1" x14ac:dyDescent="0.35">
      <c r="B48" s="156"/>
      <c r="C48" s="102"/>
      <c r="D48" s="102"/>
      <c r="E48" s="153"/>
      <c r="F48" s="153"/>
      <c r="G48" s="159">
        <v>0</v>
      </c>
      <c r="H48" s="153"/>
      <c r="J48" s="153"/>
      <c r="K48" s="153"/>
      <c r="L48" s="102"/>
      <c r="M48" s="102"/>
      <c r="N48" s="102"/>
      <c r="O48" s="155"/>
      <c r="BE48" s="181">
        <v>53.083333333333336</v>
      </c>
      <c r="BF48" s="31">
        <v>0.74</v>
      </c>
      <c r="BG48" s="31">
        <v>0.84899999999999998</v>
      </c>
    </row>
    <row r="49" spans="2:59" ht="20.25" thickTop="1" thickBot="1" x14ac:dyDescent="0.35">
      <c r="B49" s="156"/>
      <c r="C49" s="102"/>
      <c r="D49" s="102"/>
      <c r="E49" s="153"/>
      <c r="F49" s="153"/>
      <c r="G49" s="153" t="e">
        <f>IF(G48&gt;Q61,"Exceeds Maximum Permitted",".")</f>
        <v>#N/A</v>
      </c>
      <c r="H49" s="153"/>
      <c r="J49" s="153"/>
      <c r="K49" s="153"/>
      <c r="L49" s="153"/>
      <c r="M49" s="102"/>
      <c r="N49" s="102"/>
      <c r="O49" s="155"/>
      <c r="BE49" s="181">
        <v>53.166666666666664</v>
      </c>
      <c r="BF49" s="31">
        <v>0.74299999999999999</v>
      </c>
      <c r="BG49" s="31">
        <v>0.85</v>
      </c>
    </row>
    <row r="50" spans="2:59" ht="20.25" thickTop="1" thickBot="1" x14ac:dyDescent="0.35">
      <c r="B50" s="156"/>
      <c r="C50" s="153" t="s">
        <v>102</v>
      </c>
      <c r="D50" s="153"/>
      <c r="E50" s="178" t="e">
        <f>IF(G49=".",E29-R72,"Invalid")</f>
        <v>#N/A</v>
      </c>
      <c r="F50" s="153"/>
      <c r="H50" s="153" t="s">
        <v>101</v>
      </c>
      <c r="I50" s="153"/>
      <c r="J50" s="158" t="e">
        <f>IF(G49=".",G48,"Invalid")</f>
        <v>#N/A</v>
      </c>
      <c r="K50" s="153"/>
      <c r="L50" s="153"/>
      <c r="M50" s="153"/>
      <c r="N50" s="153"/>
      <c r="O50" s="155"/>
      <c r="BE50" s="181">
        <v>53.25</v>
      </c>
      <c r="BF50" s="31">
        <v>0.745</v>
      </c>
      <c r="BG50" s="31">
        <v>0.85199999999999998</v>
      </c>
    </row>
    <row r="51" spans="2:59" ht="19.5" thickTop="1" x14ac:dyDescent="0.3">
      <c r="B51" s="156"/>
      <c r="C51" s="153"/>
      <c r="D51" s="153"/>
      <c r="E51" s="153"/>
      <c r="F51" s="153"/>
      <c r="J51" s="153"/>
      <c r="K51" s="153"/>
      <c r="L51" s="153"/>
      <c r="M51" s="153"/>
      <c r="N51" s="153"/>
      <c r="O51" s="155"/>
      <c r="BE51" s="181">
        <v>53.333333333333336</v>
      </c>
      <c r="BF51" s="31">
        <v>0.748</v>
      </c>
      <c r="BG51" s="31">
        <v>0.85399999999999998</v>
      </c>
    </row>
    <row r="52" spans="2:59" ht="19.5" thickBot="1" x14ac:dyDescent="0.35">
      <c r="B52" s="156"/>
      <c r="F52" s="153"/>
      <c r="J52" s="153"/>
      <c r="K52" s="153"/>
      <c r="L52" s="153"/>
      <c r="M52" s="153"/>
      <c r="N52" s="153"/>
      <c r="O52" s="155"/>
      <c r="BE52" s="181">
        <v>53.416666666666664</v>
      </c>
      <c r="BF52" s="31">
        <v>0.75</v>
      </c>
      <c r="BG52" s="31">
        <v>0.85599999999999998</v>
      </c>
    </row>
    <row r="53" spans="2:59" ht="20.25" thickTop="1" thickBot="1" x14ac:dyDescent="0.35">
      <c r="B53" s="156"/>
      <c r="C53" s="102" t="s">
        <v>74</v>
      </c>
      <c r="D53" s="102"/>
      <c r="E53" s="157" t="e">
        <f>((E50*20)+J50)/1073100</f>
        <v>#N/A</v>
      </c>
      <c r="F53" s="153"/>
      <c r="G53" s="153"/>
      <c r="J53" s="153"/>
      <c r="K53" s="153"/>
      <c r="L53" s="153"/>
      <c r="M53" s="153"/>
      <c r="N53" s="153"/>
      <c r="O53" s="155"/>
      <c r="BE53" s="181">
        <v>53.5</v>
      </c>
      <c r="BF53" s="31">
        <v>0.753</v>
      </c>
      <c r="BG53" s="31">
        <v>0.85699999999999998</v>
      </c>
    </row>
    <row r="54" spans="2:59" ht="19.5" thickTop="1" x14ac:dyDescent="0.3">
      <c r="B54" s="156"/>
      <c r="K54" s="153"/>
      <c r="L54" s="153"/>
      <c r="M54" s="153"/>
      <c r="N54" s="153"/>
      <c r="O54" s="155"/>
      <c r="BE54" s="181">
        <v>53.583333333333336</v>
      </c>
      <c r="BF54" s="31">
        <v>0.755</v>
      </c>
      <c r="BG54" s="31">
        <v>0.85899999999999999</v>
      </c>
    </row>
    <row r="55" spans="2:59" ht="18.75" x14ac:dyDescent="0.3">
      <c r="B55" s="156"/>
      <c r="K55" s="153"/>
      <c r="L55" s="153"/>
      <c r="M55" s="153"/>
      <c r="N55" s="153"/>
      <c r="O55" s="155"/>
      <c r="BE55" s="181">
        <v>53.666666666666664</v>
      </c>
      <c r="BF55" s="31">
        <v>0.75800000000000001</v>
      </c>
      <c r="BG55" s="31">
        <v>0.86099999999999999</v>
      </c>
    </row>
    <row r="56" spans="2:59" ht="19.5" thickBot="1" x14ac:dyDescent="0.35">
      <c r="B56" s="156"/>
      <c r="L56" s="153"/>
      <c r="M56" s="153"/>
      <c r="N56" s="153"/>
      <c r="O56" s="155"/>
      <c r="BE56" s="181">
        <v>53.75</v>
      </c>
      <c r="BF56" s="31">
        <v>0.76</v>
      </c>
      <c r="BG56" s="31">
        <v>0.86199999999999999</v>
      </c>
    </row>
    <row r="57" spans="2:59" s="181" customFormat="1" ht="15.75" thickTop="1" x14ac:dyDescent="0.25">
      <c r="B57" s="182"/>
      <c r="C57" s="182"/>
      <c r="D57" s="182"/>
      <c r="E57" s="182"/>
      <c r="F57" s="182"/>
      <c r="G57" s="182"/>
      <c r="H57" s="182"/>
      <c r="I57" s="182"/>
      <c r="J57" s="182"/>
      <c r="K57" s="182"/>
      <c r="L57" s="182"/>
      <c r="M57" s="182"/>
      <c r="N57" s="182"/>
      <c r="O57" s="182"/>
      <c r="BE57" s="181">
        <v>53.833333333333336</v>
      </c>
      <c r="BF57" s="181">
        <v>0.76300000000000001</v>
      </c>
      <c r="BG57" s="181">
        <v>0.86399999999999999</v>
      </c>
    </row>
    <row r="58" spans="2:59" s="181" customFormat="1" x14ac:dyDescent="0.25">
      <c r="B58" s="183"/>
      <c r="C58" s="183"/>
      <c r="D58" s="183"/>
      <c r="E58" s="183"/>
      <c r="F58" s="183"/>
      <c r="G58" s="183"/>
      <c r="H58" s="183"/>
      <c r="I58" s="183"/>
      <c r="J58" s="183"/>
      <c r="K58" s="183"/>
      <c r="L58" s="183"/>
      <c r="M58" s="183"/>
      <c r="N58" s="183"/>
      <c r="O58" s="183"/>
      <c r="BE58" s="181">
        <v>53.916666666666664</v>
      </c>
      <c r="BF58" s="181">
        <v>0.76500000000000001</v>
      </c>
      <c r="BG58" s="181">
        <v>0.86599999999999999</v>
      </c>
    </row>
    <row r="59" spans="2:59" s="181" customFormat="1" x14ac:dyDescent="0.25">
      <c r="B59" s="183"/>
      <c r="C59" s="183"/>
      <c r="D59" s="183"/>
      <c r="E59" s="183"/>
      <c r="F59" s="183"/>
      <c r="G59" s="183"/>
      <c r="H59" s="183"/>
      <c r="I59" s="183"/>
      <c r="J59" s="183"/>
      <c r="K59" s="183"/>
      <c r="L59" s="183"/>
      <c r="M59" s="183"/>
      <c r="N59" s="183"/>
      <c r="O59" s="183"/>
      <c r="R59" s="181" t="e">
        <f>Q61/12</f>
        <v>#N/A</v>
      </c>
      <c r="BE59" s="181">
        <v>54</v>
      </c>
      <c r="BF59" s="181">
        <v>0.76800000000000002</v>
      </c>
      <c r="BG59" s="181">
        <v>0.86699999999999999</v>
      </c>
    </row>
    <row r="60" spans="2:59" s="181" customFormat="1" x14ac:dyDescent="0.25">
      <c r="B60" s="183"/>
      <c r="C60" s="183"/>
      <c r="D60" s="183"/>
      <c r="E60" s="183"/>
      <c r="F60" s="183"/>
      <c r="G60" s="183"/>
      <c r="H60" s="183"/>
      <c r="I60" s="183"/>
      <c r="J60" s="183"/>
      <c r="K60" s="183"/>
      <c r="L60" s="183"/>
      <c r="M60" s="183"/>
      <c r="N60" s="183"/>
      <c r="O60" s="183"/>
      <c r="Q60" s="181" t="e">
        <f>ROUNDDOWN(E29*(20/4.666)/12,0)</f>
        <v>#N/A</v>
      </c>
      <c r="BE60" s="181">
        <v>54.083333333333336</v>
      </c>
      <c r="BF60" s="181">
        <v>0.77100000000000002</v>
      </c>
      <c r="BG60" s="181">
        <v>0.86899999999999999</v>
      </c>
    </row>
    <row r="61" spans="2:59" s="181" customFormat="1" x14ac:dyDescent="0.25">
      <c r="B61" s="183"/>
      <c r="C61" s="183"/>
      <c r="D61" s="183"/>
      <c r="E61" s="183"/>
      <c r="F61" s="183"/>
      <c r="G61" s="183"/>
      <c r="H61" s="183"/>
      <c r="I61" s="183"/>
      <c r="J61" s="183"/>
      <c r="K61" s="183"/>
      <c r="L61" s="183"/>
      <c r="M61" s="183"/>
      <c r="N61" s="183"/>
      <c r="O61" s="183"/>
      <c r="Q61" s="181" t="e">
        <f>ROUNDDOWN(Q60,0)*12</f>
        <v>#N/A</v>
      </c>
      <c r="BE61" s="181">
        <v>54.166666666666664</v>
      </c>
      <c r="BF61" s="181">
        <v>0.77300000000000002</v>
      </c>
      <c r="BG61" s="181">
        <v>0.871</v>
      </c>
    </row>
    <row r="62" spans="2:59" s="181" customFormat="1" ht="18.75" x14ac:dyDescent="0.3">
      <c r="B62" s="184"/>
      <c r="C62" s="185"/>
      <c r="D62" s="185"/>
      <c r="E62" s="185"/>
      <c r="F62" s="185"/>
      <c r="G62" s="185"/>
      <c r="H62" s="186"/>
      <c r="I62" s="186"/>
      <c r="J62" s="186"/>
      <c r="K62" s="186"/>
      <c r="L62" s="186"/>
      <c r="M62" s="186"/>
      <c r="N62" s="186"/>
      <c r="O62" s="185"/>
      <c r="Q62" s="181" t="e">
        <f>E29-Q60</f>
        <v>#N/A</v>
      </c>
      <c r="BE62" s="181">
        <v>54.25</v>
      </c>
      <c r="BF62" s="181">
        <v>0.77600000000000002</v>
      </c>
      <c r="BG62" s="181">
        <v>0.873</v>
      </c>
    </row>
    <row r="63" spans="2:59" s="181" customFormat="1" ht="18.75" x14ac:dyDescent="0.3">
      <c r="B63" s="184"/>
      <c r="C63" s="183"/>
      <c r="D63" s="183"/>
      <c r="E63" s="183"/>
      <c r="F63" s="183"/>
      <c r="G63" s="183"/>
      <c r="H63" s="185"/>
      <c r="I63" s="185"/>
      <c r="J63" s="185"/>
      <c r="K63" s="185"/>
      <c r="L63" s="185"/>
      <c r="M63" s="186"/>
      <c r="N63" s="186"/>
      <c r="O63" s="185"/>
      <c r="BE63" s="181">
        <v>54.333333333333336</v>
      </c>
      <c r="BF63" s="181">
        <v>0.77900000000000003</v>
      </c>
      <c r="BG63" s="181">
        <v>0.874</v>
      </c>
    </row>
    <row r="64" spans="2:59" s="181" customFormat="1" ht="18.75" x14ac:dyDescent="0.3">
      <c r="B64" s="183"/>
      <c r="C64" s="183"/>
      <c r="D64" s="183"/>
      <c r="E64" s="183"/>
      <c r="F64" s="183"/>
      <c r="G64" s="183"/>
      <c r="H64" s="183"/>
      <c r="I64" s="183"/>
      <c r="J64" s="183"/>
      <c r="K64" s="183"/>
      <c r="L64" s="183"/>
      <c r="M64" s="185"/>
      <c r="N64" s="185"/>
      <c r="O64" s="185"/>
      <c r="BE64" s="181">
        <v>54.416666666666664</v>
      </c>
      <c r="BF64" s="181">
        <v>0.78100000000000003</v>
      </c>
      <c r="BG64" s="181">
        <v>0.876</v>
      </c>
    </row>
    <row r="65" spans="2:59" s="181" customFormat="1" x14ac:dyDescent="0.25">
      <c r="B65" s="183"/>
      <c r="C65" s="183"/>
      <c r="D65" s="183"/>
      <c r="E65" s="183"/>
      <c r="F65" s="183"/>
      <c r="G65" s="183"/>
      <c r="H65" s="183"/>
      <c r="I65" s="183"/>
      <c r="J65" s="183"/>
      <c r="K65" s="183"/>
      <c r="L65" s="183"/>
      <c r="M65" s="183"/>
      <c r="N65" s="183"/>
      <c r="O65" s="183"/>
      <c r="BE65" s="181">
        <v>54.5</v>
      </c>
      <c r="BF65" s="181">
        <v>0.78400000000000003</v>
      </c>
      <c r="BG65" s="181">
        <v>0.878</v>
      </c>
    </row>
    <row r="66" spans="2:59" s="181" customFormat="1" x14ac:dyDescent="0.25">
      <c r="B66" s="183"/>
      <c r="C66" s="183"/>
      <c r="D66" s="183"/>
      <c r="E66" s="183"/>
      <c r="F66" s="183"/>
      <c r="G66" s="183"/>
      <c r="H66" s="183"/>
      <c r="I66" s="183"/>
      <c r="J66" s="183"/>
      <c r="K66" s="183"/>
      <c r="L66" s="183"/>
      <c r="M66" s="183"/>
      <c r="N66" s="183"/>
      <c r="O66" s="183"/>
      <c r="BE66" s="181">
        <v>54.583333333333336</v>
      </c>
      <c r="BF66" s="181">
        <v>0.78700000000000003</v>
      </c>
      <c r="BG66" s="181">
        <v>0.88</v>
      </c>
    </row>
    <row r="67" spans="2:59" s="181" customFormat="1" x14ac:dyDescent="0.25">
      <c r="B67" s="183"/>
      <c r="C67" s="183"/>
      <c r="D67" s="183"/>
      <c r="E67" s="183"/>
      <c r="F67" s="183"/>
      <c r="G67" s="183"/>
      <c r="H67" s="183"/>
      <c r="I67" s="183"/>
      <c r="J67" s="183"/>
      <c r="K67" s="183"/>
      <c r="L67" s="183"/>
      <c r="M67" s="183"/>
      <c r="N67" s="183"/>
      <c r="O67" s="183"/>
      <c r="BE67" s="181">
        <v>54.666666666666664</v>
      </c>
      <c r="BF67" s="181">
        <v>0.78900000000000003</v>
      </c>
      <c r="BG67" s="181">
        <v>0.88100000000000001</v>
      </c>
    </row>
    <row r="68" spans="2:59" s="181" customFormat="1" ht="18.75" x14ac:dyDescent="0.3">
      <c r="B68" s="183"/>
      <c r="C68" s="183"/>
      <c r="D68" s="183"/>
      <c r="E68" s="183"/>
      <c r="F68" s="183"/>
      <c r="G68" s="183"/>
      <c r="H68" s="183"/>
      <c r="I68" s="183"/>
      <c r="J68" s="183"/>
      <c r="K68" s="183"/>
      <c r="L68" s="183"/>
      <c r="M68" s="183"/>
      <c r="N68" s="183"/>
      <c r="O68" s="187"/>
      <c r="BE68" s="181">
        <v>54.75</v>
      </c>
      <c r="BF68" s="181">
        <v>0.79200000000000004</v>
      </c>
      <c r="BG68" s="181">
        <v>0.88300000000000001</v>
      </c>
    </row>
    <row r="69" spans="2:59" s="181" customFormat="1" x14ac:dyDescent="0.25">
      <c r="B69" s="183"/>
      <c r="C69" s="183"/>
      <c r="D69" s="183"/>
      <c r="E69" s="183"/>
      <c r="F69" s="183"/>
      <c r="G69" s="183"/>
      <c r="H69" s="183"/>
      <c r="I69" s="183"/>
      <c r="J69" s="183"/>
      <c r="K69" s="183"/>
      <c r="L69" s="183"/>
      <c r="M69" s="183"/>
      <c r="N69" s="183"/>
      <c r="O69" s="183"/>
      <c r="BE69" s="181">
        <v>54.833333333333336</v>
      </c>
      <c r="BF69" s="181">
        <v>0.79500000000000004</v>
      </c>
      <c r="BG69" s="181">
        <v>0.88500000000000001</v>
      </c>
    </row>
    <row r="70" spans="2:59" s="181" customFormat="1" x14ac:dyDescent="0.25">
      <c r="B70" s="183"/>
      <c r="C70" s="183"/>
      <c r="D70" s="183"/>
      <c r="E70" s="183"/>
      <c r="F70" s="183"/>
      <c r="G70" s="183"/>
      <c r="H70" s="183"/>
      <c r="I70" s="183"/>
      <c r="J70" s="183"/>
      <c r="K70" s="183"/>
      <c r="L70" s="183"/>
      <c r="M70" s="183"/>
      <c r="N70" s="183"/>
      <c r="O70" s="183"/>
      <c r="BE70" s="181">
        <v>54.916666666666664</v>
      </c>
      <c r="BF70" s="181">
        <v>0.79800000000000004</v>
      </c>
      <c r="BG70" s="181">
        <v>0.88600000000000001</v>
      </c>
    </row>
    <row r="71" spans="2:59" s="181" customFormat="1" x14ac:dyDescent="0.25">
      <c r="BE71" s="181">
        <v>55</v>
      </c>
      <c r="BF71" s="181">
        <v>0.8</v>
      </c>
      <c r="BG71" s="181">
        <v>0.88800000000000001</v>
      </c>
    </row>
    <row r="72" spans="2:59" s="181" customFormat="1" x14ac:dyDescent="0.25">
      <c r="R72" s="181">
        <f>G48/12</f>
        <v>0</v>
      </c>
      <c r="BE72" s="181">
        <v>55.083333333333336</v>
      </c>
      <c r="BF72" s="181">
        <v>0.80300000000000005</v>
      </c>
      <c r="BG72" s="181">
        <v>0.89</v>
      </c>
    </row>
    <row r="73" spans="2:59" s="181" customFormat="1" x14ac:dyDescent="0.25">
      <c r="BE73" s="181">
        <v>55.166666666666664</v>
      </c>
      <c r="BF73" s="181">
        <v>0.80600000000000005</v>
      </c>
      <c r="BG73" s="181">
        <v>0.89200000000000002</v>
      </c>
    </row>
    <row r="74" spans="2:59" s="181" customFormat="1" x14ac:dyDescent="0.25">
      <c r="BE74" s="181">
        <v>55.25</v>
      </c>
      <c r="BF74" s="181">
        <v>0.80900000000000005</v>
      </c>
      <c r="BG74" s="181">
        <v>0.89400000000000002</v>
      </c>
    </row>
    <row r="75" spans="2:59" s="181" customFormat="1" x14ac:dyDescent="0.25">
      <c r="BE75" s="181">
        <v>55.333333333333336</v>
      </c>
      <c r="BF75" s="181">
        <v>0.81200000000000006</v>
      </c>
      <c r="BG75" s="181">
        <v>0.89500000000000002</v>
      </c>
    </row>
    <row r="76" spans="2:59" s="181" customFormat="1" x14ac:dyDescent="0.25">
      <c r="BE76" s="181">
        <v>55.416666666666664</v>
      </c>
      <c r="BF76" s="181">
        <v>0.81499999999999995</v>
      </c>
      <c r="BG76" s="181">
        <v>0.89700000000000002</v>
      </c>
    </row>
    <row r="77" spans="2:59" s="181" customFormat="1" x14ac:dyDescent="0.25">
      <c r="BE77" s="181">
        <v>55.5</v>
      </c>
      <c r="BF77" s="181">
        <v>0.81799999999999995</v>
      </c>
      <c r="BG77" s="181">
        <v>0.89900000000000002</v>
      </c>
    </row>
    <row r="78" spans="2:59" s="181" customFormat="1" x14ac:dyDescent="0.25">
      <c r="BE78" s="181">
        <v>55.583333333333336</v>
      </c>
      <c r="BF78" s="181">
        <v>0.82099999999999995</v>
      </c>
      <c r="BG78" s="181">
        <v>0.90100000000000002</v>
      </c>
    </row>
    <row r="79" spans="2:59" s="181" customFormat="1" x14ac:dyDescent="0.25">
      <c r="BE79" s="181">
        <v>55.666666666666664</v>
      </c>
      <c r="BF79" s="181">
        <v>0.82399999999999995</v>
      </c>
      <c r="BG79" s="181">
        <v>0.90200000000000002</v>
      </c>
    </row>
    <row r="80" spans="2:59" s="181" customFormat="1" x14ac:dyDescent="0.25">
      <c r="BE80" s="181">
        <v>55.75</v>
      </c>
      <c r="BF80" s="181">
        <v>0.82599999999999996</v>
      </c>
      <c r="BG80" s="181">
        <v>0.90400000000000003</v>
      </c>
    </row>
    <row r="81" spans="57:59" s="181" customFormat="1" x14ac:dyDescent="0.25">
      <c r="BE81" s="181">
        <v>55.833333333333336</v>
      </c>
      <c r="BF81" s="181">
        <v>0.82899999999999996</v>
      </c>
      <c r="BG81" s="181">
        <v>0.90600000000000003</v>
      </c>
    </row>
    <row r="82" spans="57:59" s="181" customFormat="1" x14ac:dyDescent="0.25">
      <c r="BE82" s="181">
        <v>55.916666666666664</v>
      </c>
      <c r="BF82" s="181">
        <v>0.83199999999999996</v>
      </c>
      <c r="BG82" s="181">
        <v>0.90800000000000003</v>
      </c>
    </row>
    <row r="83" spans="57:59" s="181" customFormat="1" x14ac:dyDescent="0.25">
      <c r="BE83" s="181">
        <v>56</v>
      </c>
      <c r="BF83" s="181">
        <v>0.83499999999999996</v>
      </c>
      <c r="BG83" s="181">
        <v>0.90900000000000003</v>
      </c>
    </row>
    <row r="84" spans="57:59" s="181" customFormat="1" x14ac:dyDescent="0.25">
      <c r="BE84" s="181">
        <v>56.083333333333336</v>
      </c>
      <c r="BF84" s="181">
        <v>0.83799999999999997</v>
      </c>
      <c r="BG84" s="181">
        <v>0.91100000000000003</v>
      </c>
    </row>
    <row r="85" spans="57:59" s="181" customFormat="1" x14ac:dyDescent="0.25">
      <c r="BE85" s="181">
        <v>56.166666666666664</v>
      </c>
      <c r="BF85" s="181">
        <v>0.84099999999999997</v>
      </c>
      <c r="BG85" s="181">
        <v>0.91300000000000003</v>
      </c>
    </row>
    <row r="86" spans="57:59" s="181" customFormat="1" x14ac:dyDescent="0.25">
      <c r="BE86" s="181">
        <v>56.25</v>
      </c>
      <c r="BF86" s="181">
        <v>0.84399999999999997</v>
      </c>
      <c r="BG86" s="181">
        <v>0.91500000000000004</v>
      </c>
    </row>
    <row r="87" spans="57:59" s="181" customFormat="1" x14ac:dyDescent="0.25">
      <c r="BE87" s="181">
        <v>56.333333333333336</v>
      </c>
      <c r="BF87" s="181">
        <v>0.84799999999999998</v>
      </c>
      <c r="BG87" s="181">
        <v>0.91700000000000004</v>
      </c>
    </row>
    <row r="88" spans="57:59" s="181" customFormat="1" x14ac:dyDescent="0.25">
      <c r="BE88" s="181">
        <v>56.416666666666664</v>
      </c>
      <c r="BF88" s="181">
        <v>0.85099999999999998</v>
      </c>
      <c r="BG88" s="181">
        <v>0.91900000000000004</v>
      </c>
    </row>
    <row r="89" spans="57:59" s="181" customFormat="1" x14ac:dyDescent="0.25">
      <c r="BE89" s="181">
        <v>56.5</v>
      </c>
      <c r="BF89" s="181">
        <v>0.85399999999999998</v>
      </c>
      <c r="BG89" s="181">
        <v>0.92</v>
      </c>
    </row>
    <row r="90" spans="57:59" s="181" customFormat="1" x14ac:dyDescent="0.25">
      <c r="BE90" s="181">
        <v>56.583333333333336</v>
      </c>
      <c r="BF90" s="181">
        <v>0.85699999999999998</v>
      </c>
      <c r="BG90" s="181">
        <v>0.92200000000000004</v>
      </c>
    </row>
    <row r="91" spans="57:59" s="181" customFormat="1" x14ac:dyDescent="0.25">
      <c r="BE91" s="181">
        <v>56.666666666666664</v>
      </c>
      <c r="BF91" s="181">
        <v>0.86</v>
      </c>
      <c r="BG91" s="181">
        <v>0.92400000000000004</v>
      </c>
    </row>
    <row r="92" spans="57:59" s="181" customFormat="1" x14ac:dyDescent="0.25">
      <c r="BE92" s="181">
        <v>56.75</v>
      </c>
      <c r="BF92" s="181">
        <v>0.86299999999999999</v>
      </c>
      <c r="BG92" s="181">
        <v>0.92600000000000005</v>
      </c>
    </row>
    <row r="93" spans="57:59" s="181" customFormat="1" x14ac:dyDescent="0.25">
      <c r="BE93" s="181">
        <v>56.833333333333336</v>
      </c>
      <c r="BF93" s="181">
        <v>0.86599999999999999</v>
      </c>
      <c r="BG93" s="181">
        <v>0.92800000000000005</v>
      </c>
    </row>
    <row r="94" spans="57:59" s="181" customFormat="1" x14ac:dyDescent="0.25">
      <c r="BE94" s="181">
        <v>56.916666666666664</v>
      </c>
      <c r="BF94" s="181">
        <v>0.86899999999999999</v>
      </c>
      <c r="BG94" s="181">
        <v>0.93</v>
      </c>
    </row>
    <row r="95" spans="57:59" s="181" customFormat="1" x14ac:dyDescent="0.25">
      <c r="BE95" s="181">
        <v>57</v>
      </c>
      <c r="BF95" s="181">
        <v>0.872</v>
      </c>
      <c r="BG95" s="181">
        <v>0.93100000000000005</v>
      </c>
    </row>
    <row r="96" spans="57:59" s="181" customFormat="1" x14ac:dyDescent="0.25">
      <c r="BE96" s="181">
        <v>57.083333333333336</v>
      </c>
      <c r="BF96" s="181">
        <v>0.876</v>
      </c>
      <c r="BG96" s="181">
        <v>0.93300000000000005</v>
      </c>
    </row>
    <row r="97" spans="57:59" s="181" customFormat="1" x14ac:dyDescent="0.25">
      <c r="BE97" s="181">
        <v>57.166666666666664</v>
      </c>
      <c r="BF97" s="181">
        <v>0.879</v>
      </c>
      <c r="BG97" s="181">
        <v>0.93500000000000005</v>
      </c>
    </row>
    <row r="98" spans="57:59" s="181" customFormat="1" x14ac:dyDescent="0.25">
      <c r="BE98" s="181">
        <v>57.25</v>
      </c>
      <c r="BF98" s="181">
        <v>0.88200000000000001</v>
      </c>
      <c r="BG98" s="181">
        <v>0.93700000000000006</v>
      </c>
    </row>
    <row r="99" spans="57:59" s="181" customFormat="1" x14ac:dyDescent="0.25">
      <c r="BE99" s="181">
        <v>57.333333333333336</v>
      </c>
      <c r="BF99" s="181">
        <v>0.88600000000000001</v>
      </c>
      <c r="BG99" s="181">
        <v>0.93899999999999995</v>
      </c>
    </row>
    <row r="100" spans="57:59" s="181" customFormat="1" x14ac:dyDescent="0.25">
      <c r="BE100" s="181">
        <v>57.416666666666664</v>
      </c>
      <c r="BF100" s="181">
        <v>0.88900000000000001</v>
      </c>
      <c r="BG100" s="181">
        <v>0.94099999999999995</v>
      </c>
    </row>
    <row r="101" spans="57:59" s="181" customFormat="1" x14ac:dyDescent="0.25">
      <c r="BE101" s="181">
        <v>57.5</v>
      </c>
      <c r="BF101" s="181">
        <v>0.89200000000000002</v>
      </c>
      <c r="BG101" s="181">
        <v>0.94199999999999995</v>
      </c>
    </row>
    <row r="102" spans="57:59" s="181" customFormat="1" x14ac:dyDescent="0.25">
      <c r="BE102" s="181">
        <v>57.583333333333336</v>
      </c>
      <c r="BF102" s="181">
        <v>0.89600000000000002</v>
      </c>
      <c r="BG102" s="181">
        <v>0.94399999999999995</v>
      </c>
    </row>
    <row r="103" spans="57:59" s="181" customFormat="1" x14ac:dyDescent="0.25">
      <c r="BE103" s="181">
        <v>57.666666666666664</v>
      </c>
      <c r="BF103" s="181">
        <v>0.89900000000000002</v>
      </c>
      <c r="BG103" s="181">
        <v>0.94599999999999995</v>
      </c>
    </row>
    <row r="104" spans="57:59" s="181" customFormat="1" x14ac:dyDescent="0.25">
      <c r="BE104" s="181">
        <v>57.75</v>
      </c>
      <c r="BF104" s="181">
        <v>0.90200000000000002</v>
      </c>
      <c r="BG104" s="181">
        <v>0.94799999999999995</v>
      </c>
    </row>
    <row r="105" spans="57:59" s="181" customFormat="1" x14ac:dyDescent="0.25">
      <c r="BE105" s="181">
        <v>57.833333333333336</v>
      </c>
      <c r="BF105" s="181">
        <v>0.90500000000000003</v>
      </c>
      <c r="BG105" s="181">
        <v>0.95</v>
      </c>
    </row>
    <row r="106" spans="57:59" s="181" customFormat="1" x14ac:dyDescent="0.25">
      <c r="BE106" s="181">
        <v>57.916666666666664</v>
      </c>
      <c r="BF106" s="181">
        <v>0.90900000000000003</v>
      </c>
      <c r="BG106" s="181">
        <v>0.95199999999999996</v>
      </c>
    </row>
    <row r="107" spans="57:59" s="181" customFormat="1" x14ac:dyDescent="0.25">
      <c r="BE107" s="181">
        <v>58</v>
      </c>
      <c r="BF107" s="181">
        <v>0.91200000000000003</v>
      </c>
      <c r="BG107" s="181">
        <v>0.95399999999999996</v>
      </c>
    </row>
    <row r="108" spans="57:59" s="181" customFormat="1" x14ac:dyDescent="0.25">
      <c r="BE108" s="181">
        <v>58.083333333333336</v>
      </c>
      <c r="BF108" s="181">
        <v>0.91600000000000004</v>
      </c>
      <c r="BG108" s="181">
        <v>0.95599999999999996</v>
      </c>
    </row>
    <row r="109" spans="57:59" s="181" customFormat="1" x14ac:dyDescent="0.25">
      <c r="BE109" s="181">
        <v>58.166666666666664</v>
      </c>
      <c r="BF109" s="181">
        <v>0.91900000000000004</v>
      </c>
      <c r="BG109" s="181">
        <v>0.95699999999999996</v>
      </c>
    </row>
    <row r="110" spans="57:59" s="181" customFormat="1" x14ac:dyDescent="0.25">
      <c r="BE110" s="181">
        <v>58.25</v>
      </c>
      <c r="BF110" s="181">
        <v>0.92300000000000004</v>
      </c>
      <c r="BG110" s="181">
        <v>0.95899999999999996</v>
      </c>
    </row>
    <row r="111" spans="57:59" s="181" customFormat="1" x14ac:dyDescent="0.25">
      <c r="BE111" s="181">
        <v>58.333333333333336</v>
      </c>
      <c r="BF111" s="181">
        <v>0.92600000000000005</v>
      </c>
      <c r="BG111" s="181">
        <v>0.96099999999999997</v>
      </c>
    </row>
    <row r="112" spans="57:59" s="181" customFormat="1" x14ac:dyDescent="0.25">
      <c r="BE112" s="181">
        <v>58.416666666666664</v>
      </c>
      <c r="BF112" s="181">
        <v>0.93</v>
      </c>
      <c r="BG112" s="181">
        <v>0.96299999999999997</v>
      </c>
    </row>
    <row r="113" spans="57:59" s="181" customFormat="1" x14ac:dyDescent="0.25">
      <c r="BE113" s="181">
        <v>58.5</v>
      </c>
      <c r="BF113" s="181">
        <v>0.93300000000000005</v>
      </c>
      <c r="BG113" s="181">
        <v>0.96499999999999997</v>
      </c>
    </row>
    <row r="114" spans="57:59" s="181" customFormat="1" x14ac:dyDescent="0.25">
      <c r="BE114" s="181">
        <v>58.583333333333336</v>
      </c>
      <c r="BF114" s="181">
        <v>0.93700000000000006</v>
      </c>
      <c r="BG114" s="181">
        <v>0.96699999999999997</v>
      </c>
    </row>
    <row r="115" spans="57:59" s="181" customFormat="1" x14ac:dyDescent="0.25">
      <c r="BE115" s="181">
        <v>58.666666666666664</v>
      </c>
      <c r="BF115" s="181">
        <v>0.94</v>
      </c>
      <c r="BG115" s="181">
        <v>0.96899999999999997</v>
      </c>
    </row>
    <row r="116" spans="57:59" s="181" customFormat="1" x14ac:dyDescent="0.25">
      <c r="BE116" s="181">
        <v>58.75</v>
      </c>
      <c r="BF116" s="181">
        <v>0.94399999999999995</v>
      </c>
      <c r="BG116" s="181">
        <v>0.97099999999999997</v>
      </c>
    </row>
    <row r="117" spans="57:59" s="181" customFormat="1" x14ac:dyDescent="0.25">
      <c r="BE117" s="181">
        <v>58.833333333333336</v>
      </c>
      <c r="BF117" s="181">
        <v>0.94799999999999995</v>
      </c>
      <c r="BG117" s="181">
        <v>0.97299999999999998</v>
      </c>
    </row>
    <row r="118" spans="57:59" s="181" customFormat="1" x14ac:dyDescent="0.25">
      <c r="BE118" s="181">
        <v>58.916666666666664</v>
      </c>
      <c r="BF118" s="181">
        <v>0.95099999999999996</v>
      </c>
      <c r="BG118" s="181">
        <v>0.97499999999999998</v>
      </c>
    </row>
    <row r="119" spans="57:59" s="181" customFormat="1" x14ac:dyDescent="0.25">
      <c r="BE119" s="181">
        <v>59</v>
      </c>
      <c r="BF119" s="181">
        <v>0.95499999999999996</v>
      </c>
      <c r="BG119" s="181">
        <v>0.97699999999999998</v>
      </c>
    </row>
    <row r="120" spans="57:59" s="181" customFormat="1" x14ac:dyDescent="0.25">
      <c r="BE120" s="181">
        <v>59.083333333333336</v>
      </c>
      <c r="BF120" s="181">
        <v>0.95799999999999996</v>
      </c>
      <c r="BG120" s="181">
        <v>0.97899999999999998</v>
      </c>
    </row>
    <row r="121" spans="57:59" s="181" customFormat="1" x14ac:dyDescent="0.25">
      <c r="BE121" s="181">
        <v>59.166666666666664</v>
      </c>
      <c r="BF121" s="181">
        <v>0.96199999999999997</v>
      </c>
      <c r="BG121" s="181">
        <v>0.98</v>
      </c>
    </row>
    <row r="122" spans="57:59" s="181" customFormat="1" x14ac:dyDescent="0.25">
      <c r="BE122" s="181">
        <v>59.25</v>
      </c>
      <c r="BF122" s="181">
        <v>0.96599999999999997</v>
      </c>
      <c r="BG122" s="181">
        <v>0.98199999999999998</v>
      </c>
    </row>
    <row r="123" spans="57:59" s="181" customFormat="1" x14ac:dyDescent="0.25">
      <c r="BE123" s="181">
        <v>59.333333333333336</v>
      </c>
      <c r="BF123" s="181">
        <v>0.97</v>
      </c>
      <c r="BG123" s="181">
        <v>0.98399999999999999</v>
      </c>
    </row>
    <row r="124" spans="57:59" s="181" customFormat="1" x14ac:dyDescent="0.25">
      <c r="BE124" s="181">
        <v>59.416666666666664</v>
      </c>
      <c r="BF124" s="181">
        <v>0.97399999999999998</v>
      </c>
      <c r="BG124" s="181">
        <v>0.98599999999999999</v>
      </c>
    </row>
    <row r="125" spans="57:59" s="181" customFormat="1" x14ac:dyDescent="0.25">
      <c r="BE125" s="181">
        <v>59.5</v>
      </c>
      <c r="BF125" s="181">
        <v>0.97699999999999998</v>
      </c>
      <c r="BG125" s="181">
        <v>0.98799999999999999</v>
      </c>
    </row>
    <row r="126" spans="57:59" s="181" customFormat="1" x14ac:dyDescent="0.25">
      <c r="BE126" s="181">
        <v>59.583333333333336</v>
      </c>
      <c r="BF126" s="181">
        <v>0.98099999999999998</v>
      </c>
      <c r="BG126" s="181">
        <v>0.99</v>
      </c>
    </row>
    <row r="127" spans="57:59" s="181" customFormat="1" x14ac:dyDescent="0.25">
      <c r="BE127" s="181">
        <v>59.666666666666664</v>
      </c>
      <c r="BF127" s="181">
        <v>0.98499999999999999</v>
      </c>
      <c r="BG127" s="181">
        <v>0.99199999999999999</v>
      </c>
    </row>
    <row r="128" spans="57:59" s="181" customFormat="1" x14ac:dyDescent="0.25">
      <c r="BE128" s="181">
        <v>59.75</v>
      </c>
      <c r="BF128" s="181">
        <v>0.98899999999999999</v>
      </c>
      <c r="BG128" s="181">
        <v>0.99399999999999999</v>
      </c>
    </row>
    <row r="129" spans="57:59" s="181" customFormat="1" x14ac:dyDescent="0.25">
      <c r="BE129" s="181">
        <v>59.833333333333336</v>
      </c>
      <c r="BF129" s="181">
        <v>0.99299999999999999</v>
      </c>
      <c r="BG129" s="181">
        <v>0.996</v>
      </c>
    </row>
    <row r="130" spans="57:59" s="181" customFormat="1" x14ac:dyDescent="0.25">
      <c r="BE130" s="181">
        <v>59.916666666666664</v>
      </c>
      <c r="BF130" s="181">
        <v>0.996</v>
      </c>
      <c r="BG130" s="181">
        <v>0.998</v>
      </c>
    </row>
    <row r="131" spans="57:59" s="181" customFormat="1" x14ac:dyDescent="0.25"/>
    <row r="132" spans="57:59" s="181" customFormat="1" x14ac:dyDescent="0.25"/>
    <row r="133" spans="57:59" s="181" customFormat="1" x14ac:dyDescent="0.25"/>
    <row r="134" spans="57:59" s="181" customFormat="1" x14ac:dyDescent="0.25"/>
    <row r="135" spans="57:59" s="181" customFormat="1" x14ac:dyDescent="0.25"/>
    <row r="136" spans="57:59" s="181" customFormat="1" x14ac:dyDescent="0.25"/>
    <row r="137" spans="57:59" s="181" customFormat="1" x14ac:dyDescent="0.25"/>
    <row r="138" spans="57:59" s="181" customFormat="1" x14ac:dyDescent="0.25"/>
    <row r="139" spans="57:59" s="181" customFormat="1" x14ac:dyDescent="0.25"/>
    <row r="140" spans="57:59" s="181" customFormat="1" x14ac:dyDescent="0.25"/>
    <row r="141" spans="57:59" s="181" customFormat="1" x14ac:dyDescent="0.25"/>
    <row r="142" spans="57:59" s="181" customFormat="1" x14ac:dyDescent="0.25"/>
    <row r="143" spans="57:59" s="181" customFormat="1" x14ac:dyDescent="0.25"/>
    <row r="144" spans="57:59" s="181" customFormat="1" x14ac:dyDescent="0.25"/>
    <row r="145" s="181" customFormat="1" x14ac:dyDescent="0.25"/>
    <row r="146" s="181" customFormat="1" x14ac:dyDescent="0.25"/>
    <row r="147" s="181" customFormat="1" x14ac:dyDescent="0.25"/>
    <row r="148" s="181" customFormat="1" x14ac:dyDescent="0.25"/>
    <row r="149" s="181" customFormat="1" x14ac:dyDescent="0.25"/>
    <row r="150" s="181" customFormat="1" x14ac:dyDescent="0.25"/>
    <row r="151" s="181" customFormat="1" x14ac:dyDescent="0.25"/>
    <row r="152" s="181" customFormat="1" x14ac:dyDescent="0.25"/>
    <row r="153" s="181" customFormat="1" x14ac:dyDescent="0.25"/>
    <row r="154" s="181" customFormat="1" x14ac:dyDescent="0.25"/>
    <row r="155" s="181" customFormat="1" x14ac:dyDescent="0.25"/>
    <row r="156" s="181" customFormat="1" x14ac:dyDescent="0.25"/>
    <row r="157" s="181" customFormat="1" x14ac:dyDescent="0.25"/>
    <row r="158" s="181" customFormat="1" x14ac:dyDescent="0.25"/>
    <row r="159" s="181" customFormat="1" x14ac:dyDescent="0.25"/>
    <row r="160" s="181" customFormat="1" x14ac:dyDescent="0.25"/>
    <row r="161" s="181" customFormat="1" x14ac:dyDescent="0.25"/>
    <row r="162" s="181" customFormat="1" x14ac:dyDescent="0.25"/>
    <row r="163" s="181" customFormat="1" x14ac:dyDescent="0.25"/>
    <row r="164" s="181" customFormat="1" x14ac:dyDescent="0.25"/>
    <row r="165" s="181" customFormat="1" x14ac:dyDescent="0.25"/>
    <row r="166" s="181" customFormat="1" x14ac:dyDescent="0.25"/>
    <row r="167" s="181" customFormat="1" x14ac:dyDescent="0.25"/>
    <row r="168" s="181" customFormat="1" x14ac:dyDescent="0.25"/>
    <row r="169" s="181" customFormat="1" x14ac:dyDescent="0.25"/>
    <row r="170" s="181" customFormat="1" x14ac:dyDescent="0.25"/>
    <row r="171" s="181" customFormat="1" x14ac:dyDescent="0.25"/>
    <row r="172" s="181" customFormat="1" x14ac:dyDescent="0.25"/>
    <row r="173" s="181" customFormat="1" x14ac:dyDescent="0.25"/>
    <row r="174" s="181" customFormat="1" x14ac:dyDescent="0.25"/>
    <row r="175" s="181" customFormat="1" x14ac:dyDescent="0.25"/>
    <row r="176" s="181" customFormat="1" x14ac:dyDescent="0.25"/>
    <row r="177" s="181" customFormat="1" x14ac:dyDescent="0.25"/>
    <row r="178" s="181" customFormat="1" x14ac:dyDescent="0.25"/>
    <row r="179" s="181" customFormat="1" x14ac:dyDescent="0.25"/>
    <row r="180" s="181" customFormat="1" x14ac:dyDescent="0.25"/>
    <row r="181" s="181" customFormat="1" x14ac:dyDescent="0.25"/>
    <row r="182" s="181" customFormat="1" x14ac:dyDescent="0.25"/>
    <row r="183" s="181" customFormat="1" x14ac:dyDescent="0.25"/>
    <row r="184" s="181" customFormat="1" x14ac:dyDescent="0.25"/>
    <row r="185" s="181" customFormat="1" x14ac:dyDescent="0.25"/>
    <row r="186" s="181" customFormat="1" x14ac:dyDescent="0.25"/>
    <row r="187" s="181" customFormat="1" x14ac:dyDescent="0.25"/>
    <row r="188" s="181" customFormat="1" x14ac:dyDescent="0.25"/>
    <row r="189" s="181" customFormat="1" x14ac:dyDescent="0.25"/>
    <row r="190" s="181" customFormat="1" x14ac:dyDescent="0.25"/>
    <row r="191" s="181" customFormat="1" x14ac:dyDescent="0.25"/>
    <row r="192" s="181" customFormat="1" x14ac:dyDescent="0.25"/>
    <row r="193" s="181" customFormat="1" x14ac:dyDescent="0.25"/>
    <row r="194" s="181" customFormat="1" x14ac:dyDescent="0.25"/>
    <row r="195" s="181" customFormat="1" x14ac:dyDescent="0.25"/>
    <row r="196" s="181" customFormat="1" x14ac:dyDescent="0.25"/>
    <row r="197" s="181" customFormat="1" x14ac:dyDescent="0.25"/>
    <row r="198" s="181" customFormat="1" x14ac:dyDescent="0.25"/>
    <row r="199" s="181" customFormat="1" x14ac:dyDescent="0.25"/>
    <row r="200" s="181" customFormat="1" x14ac:dyDescent="0.25"/>
    <row r="201" s="181" customFormat="1" x14ac:dyDescent="0.25"/>
    <row r="202" s="181" customFormat="1" x14ac:dyDescent="0.25"/>
    <row r="203" s="181" customFormat="1" x14ac:dyDescent="0.25"/>
    <row r="204" s="181" customFormat="1" x14ac:dyDescent="0.25"/>
    <row r="205" s="181" customFormat="1" x14ac:dyDescent="0.25"/>
    <row r="206" s="181" customFormat="1" x14ac:dyDescent="0.25"/>
    <row r="207" s="181" customFormat="1" x14ac:dyDescent="0.25"/>
    <row r="208" s="181" customFormat="1" x14ac:dyDescent="0.25"/>
    <row r="209" s="181" customFormat="1" x14ac:dyDescent="0.25"/>
    <row r="210" s="181" customFormat="1" x14ac:dyDescent="0.25"/>
    <row r="211" s="181" customFormat="1" x14ac:dyDescent="0.25"/>
    <row r="212" s="181" customFormat="1" x14ac:dyDescent="0.25"/>
    <row r="213" s="181" customFormat="1" x14ac:dyDescent="0.25"/>
    <row r="214" s="181" customFormat="1" x14ac:dyDescent="0.25"/>
    <row r="215" s="181" customFormat="1" x14ac:dyDescent="0.25"/>
    <row r="216" s="181" customFormat="1" x14ac:dyDescent="0.25"/>
    <row r="217" s="181" customFormat="1" x14ac:dyDescent="0.25"/>
    <row r="218" s="181" customFormat="1" x14ac:dyDescent="0.25"/>
    <row r="219" s="181" customFormat="1" x14ac:dyDescent="0.25"/>
    <row r="220" s="181" customFormat="1" x14ac:dyDescent="0.25"/>
    <row r="221" s="181" customFormat="1" x14ac:dyDescent="0.25"/>
    <row r="222" s="181" customFormat="1" x14ac:dyDescent="0.25"/>
    <row r="223" s="181" customFormat="1" x14ac:dyDescent="0.25"/>
    <row r="224" s="181" customFormat="1" x14ac:dyDescent="0.25"/>
    <row r="225" s="181" customFormat="1" x14ac:dyDescent="0.25"/>
    <row r="226" s="181" customFormat="1" x14ac:dyDescent="0.25"/>
    <row r="227" s="181" customFormat="1" x14ac:dyDescent="0.25"/>
    <row r="228" s="181" customFormat="1" x14ac:dyDescent="0.25"/>
    <row r="229" s="181" customFormat="1" x14ac:dyDescent="0.25"/>
    <row r="230" s="181" customFormat="1" x14ac:dyDescent="0.25"/>
    <row r="231" s="181" customFormat="1" x14ac:dyDescent="0.25"/>
    <row r="232" s="181" customFormat="1" x14ac:dyDescent="0.25"/>
    <row r="233" s="181" customFormat="1" x14ac:dyDescent="0.25"/>
    <row r="234" s="181" customFormat="1" x14ac:dyDescent="0.25"/>
    <row r="235" s="181" customFormat="1" x14ac:dyDescent="0.25"/>
    <row r="236" s="181" customFormat="1" x14ac:dyDescent="0.25"/>
    <row r="237" s="181" customFormat="1" x14ac:dyDescent="0.25"/>
    <row r="238" s="181" customFormat="1" x14ac:dyDescent="0.25"/>
    <row r="239" s="181" customFormat="1" x14ac:dyDescent="0.25"/>
    <row r="240" s="181" customFormat="1" x14ac:dyDescent="0.25"/>
    <row r="241" s="181" customFormat="1" x14ac:dyDescent="0.25"/>
    <row r="242" s="181" customFormat="1" x14ac:dyDescent="0.25"/>
    <row r="243" s="181" customFormat="1" x14ac:dyDescent="0.25"/>
    <row r="244" s="181" customFormat="1" x14ac:dyDescent="0.25"/>
    <row r="245" s="181" customFormat="1" x14ac:dyDescent="0.25"/>
    <row r="246" s="181" customFormat="1" x14ac:dyDescent="0.25"/>
    <row r="247" s="181" customFormat="1" x14ac:dyDescent="0.25"/>
    <row r="248" s="181" customFormat="1" x14ac:dyDescent="0.25"/>
    <row r="249" s="181" customFormat="1" x14ac:dyDescent="0.25"/>
    <row r="250" s="181" customFormat="1" x14ac:dyDescent="0.25"/>
    <row r="251" s="181" customFormat="1" x14ac:dyDescent="0.25"/>
    <row r="252" s="181" customFormat="1" x14ac:dyDescent="0.25"/>
    <row r="253" s="181" customFormat="1" x14ac:dyDescent="0.25"/>
    <row r="254" s="181" customFormat="1" x14ac:dyDescent="0.25"/>
    <row r="255" s="181" customFormat="1" x14ac:dyDescent="0.25"/>
    <row r="256" s="181" customFormat="1" x14ac:dyDescent="0.25"/>
    <row r="257" s="181" customFormat="1" x14ac:dyDescent="0.25"/>
    <row r="258" s="181" customFormat="1" x14ac:dyDescent="0.25"/>
    <row r="259" s="181" customFormat="1" x14ac:dyDescent="0.25"/>
    <row r="260" s="181" customFormat="1" x14ac:dyDescent="0.25"/>
    <row r="261" s="181" customFormat="1" x14ac:dyDescent="0.25"/>
    <row r="262" s="181" customFormat="1" x14ac:dyDescent="0.25"/>
    <row r="263" s="181" customFormat="1" x14ac:dyDescent="0.25"/>
    <row r="264" s="181" customFormat="1" x14ac:dyDescent="0.25"/>
    <row r="265" s="181" customFormat="1" x14ac:dyDescent="0.25"/>
    <row r="266" s="181" customFormat="1" x14ac:dyDescent="0.25"/>
    <row r="267" s="181" customFormat="1" x14ac:dyDescent="0.25"/>
    <row r="268" s="181" customFormat="1" x14ac:dyDescent="0.25"/>
    <row r="269" s="181" customFormat="1" x14ac:dyDescent="0.25"/>
    <row r="270" s="181" customFormat="1" x14ac:dyDescent="0.25"/>
    <row r="271" s="181" customFormat="1" x14ac:dyDescent="0.25"/>
    <row r="272" s="181" customFormat="1" x14ac:dyDescent="0.25"/>
    <row r="273" s="181" customFormat="1" x14ac:dyDescent="0.25"/>
    <row r="274" s="181" customFormat="1" x14ac:dyDescent="0.25"/>
    <row r="275" s="181" customFormat="1" x14ac:dyDescent="0.25"/>
    <row r="276" s="181" customFormat="1" x14ac:dyDescent="0.25"/>
    <row r="277" s="181" customFormat="1" x14ac:dyDescent="0.25"/>
    <row r="278" s="181" customFormat="1" x14ac:dyDescent="0.25"/>
    <row r="279" s="181" customFormat="1" x14ac:dyDescent="0.25"/>
    <row r="280" s="181" customFormat="1" x14ac:dyDescent="0.25"/>
    <row r="281" s="181" customFormat="1" x14ac:dyDescent="0.25"/>
    <row r="282" s="181" customFormat="1" x14ac:dyDescent="0.25"/>
    <row r="283" s="181" customFormat="1" x14ac:dyDescent="0.25"/>
    <row r="284" s="181" customFormat="1" x14ac:dyDescent="0.25"/>
    <row r="285" s="181" customFormat="1" x14ac:dyDescent="0.25"/>
    <row r="286" s="181" customFormat="1" x14ac:dyDescent="0.25"/>
    <row r="287" s="181" customFormat="1" x14ac:dyDescent="0.25"/>
    <row r="288" s="181" customFormat="1" x14ac:dyDescent="0.25"/>
    <row r="289" s="181" customFormat="1" x14ac:dyDescent="0.25"/>
    <row r="290" s="181" customFormat="1" x14ac:dyDescent="0.25"/>
    <row r="291" s="181" customFormat="1" x14ac:dyDescent="0.25"/>
    <row r="292" s="181" customFormat="1" x14ac:dyDescent="0.25"/>
    <row r="293" s="181" customFormat="1" x14ac:dyDescent="0.25"/>
    <row r="294" s="181" customFormat="1" x14ac:dyDescent="0.25"/>
    <row r="295" s="181" customFormat="1" x14ac:dyDescent="0.25"/>
    <row r="296" s="181" customFormat="1" x14ac:dyDescent="0.25"/>
    <row r="297" s="181" customFormat="1" x14ac:dyDescent="0.25"/>
    <row r="298" s="181" customFormat="1" x14ac:dyDescent="0.25"/>
    <row r="299" s="181" customFormat="1" x14ac:dyDescent="0.25"/>
    <row r="300" s="181" customFormat="1" x14ac:dyDescent="0.25"/>
    <row r="301" s="181" customFormat="1" x14ac:dyDescent="0.25"/>
    <row r="302" s="181" customFormat="1" x14ac:dyDescent="0.25"/>
    <row r="303" s="181" customFormat="1" x14ac:dyDescent="0.25"/>
    <row r="304" s="181" customFormat="1" x14ac:dyDescent="0.25"/>
    <row r="305" s="181" customFormat="1" x14ac:dyDescent="0.25"/>
    <row r="306" s="181" customFormat="1" x14ac:dyDescent="0.25"/>
    <row r="307" s="181" customFormat="1" x14ac:dyDescent="0.25"/>
    <row r="308" s="181" customFormat="1" x14ac:dyDescent="0.25"/>
    <row r="309" s="181" customFormat="1" x14ac:dyDescent="0.25"/>
    <row r="310" s="181" customFormat="1" x14ac:dyDescent="0.25"/>
    <row r="311" s="181" customFormat="1" x14ac:dyDescent="0.25"/>
    <row r="312" s="181" customFormat="1" x14ac:dyDescent="0.25"/>
    <row r="313" s="181" customFormat="1" x14ac:dyDescent="0.25"/>
    <row r="314" s="181" customFormat="1" x14ac:dyDescent="0.25"/>
    <row r="315" s="181" customFormat="1" x14ac:dyDescent="0.25"/>
    <row r="316" s="181" customFormat="1" x14ac:dyDescent="0.25"/>
    <row r="317" s="181" customFormat="1" x14ac:dyDescent="0.25"/>
    <row r="318" s="181" customFormat="1" x14ac:dyDescent="0.25"/>
    <row r="319" s="181" customFormat="1" x14ac:dyDescent="0.25"/>
    <row r="320" s="181" customFormat="1" x14ac:dyDescent="0.25"/>
    <row r="321" s="181" customFormat="1" x14ac:dyDescent="0.25"/>
    <row r="322" s="181" customFormat="1" x14ac:dyDescent="0.25"/>
    <row r="323" s="181" customFormat="1" x14ac:dyDescent="0.25"/>
    <row r="324" s="181" customFormat="1" x14ac:dyDescent="0.25"/>
    <row r="325" s="181" customFormat="1" x14ac:dyDescent="0.25"/>
    <row r="326" s="181" customFormat="1" x14ac:dyDescent="0.25"/>
    <row r="327" s="181" customFormat="1" x14ac:dyDescent="0.25"/>
    <row r="328" s="181" customFormat="1" x14ac:dyDescent="0.25"/>
    <row r="329" s="181" customFormat="1" x14ac:dyDescent="0.25"/>
    <row r="330" s="181" customFormat="1" x14ac:dyDescent="0.25"/>
    <row r="331" s="181" customFormat="1" x14ac:dyDescent="0.25"/>
    <row r="332" s="181" customFormat="1" x14ac:dyDescent="0.25"/>
    <row r="333" s="181" customFormat="1" x14ac:dyDescent="0.25"/>
    <row r="334" s="181" customFormat="1" x14ac:dyDescent="0.25"/>
    <row r="335" s="181" customFormat="1" x14ac:dyDescent="0.25"/>
    <row r="336" s="181" customFormat="1" x14ac:dyDescent="0.25"/>
    <row r="337" s="181" customFormat="1" x14ac:dyDescent="0.25"/>
    <row r="338" s="181" customFormat="1" x14ac:dyDescent="0.25"/>
    <row r="339" s="181" customFormat="1" x14ac:dyDescent="0.25"/>
    <row r="340" s="181" customFormat="1" x14ac:dyDescent="0.25"/>
    <row r="341" s="181" customFormat="1" x14ac:dyDescent="0.25"/>
    <row r="342" s="181" customFormat="1" x14ac:dyDescent="0.25"/>
    <row r="343" s="181" customFormat="1" x14ac:dyDescent="0.25"/>
    <row r="344" s="181" customFormat="1" x14ac:dyDescent="0.25"/>
    <row r="345" s="181" customFormat="1" x14ac:dyDescent="0.25"/>
    <row r="346" s="181" customFormat="1" x14ac:dyDescent="0.25"/>
    <row r="347" s="181" customFormat="1" x14ac:dyDescent="0.25"/>
    <row r="348" s="181" customFormat="1" x14ac:dyDescent="0.25"/>
    <row r="349" s="181" customFormat="1" x14ac:dyDescent="0.25"/>
    <row r="350" s="181" customFormat="1" x14ac:dyDescent="0.25"/>
    <row r="351" s="181" customFormat="1" x14ac:dyDescent="0.25"/>
    <row r="352" s="181" customFormat="1" x14ac:dyDescent="0.25"/>
    <row r="353" s="181" customFormat="1" x14ac:dyDescent="0.25"/>
    <row r="354" s="181" customFormat="1" x14ac:dyDescent="0.25"/>
    <row r="355" s="181" customFormat="1" x14ac:dyDescent="0.25"/>
    <row r="356" s="181" customFormat="1" x14ac:dyDescent="0.25"/>
    <row r="357" s="181" customFormat="1" x14ac:dyDescent="0.25"/>
    <row r="358" s="181" customFormat="1" x14ac:dyDescent="0.25"/>
    <row r="359" s="181" customFormat="1" x14ac:dyDescent="0.25"/>
    <row r="360" s="181" customFormat="1" x14ac:dyDescent="0.25"/>
    <row r="361" s="181" customFormat="1" x14ac:dyDescent="0.25"/>
    <row r="362" s="181" customFormat="1" x14ac:dyDescent="0.25"/>
    <row r="363" s="181" customFormat="1" x14ac:dyDescent="0.25"/>
    <row r="364" s="181" customFormat="1" x14ac:dyDescent="0.25"/>
    <row r="365" s="181" customFormat="1" x14ac:dyDescent="0.25"/>
    <row r="366" s="181" customFormat="1" x14ac:dyDescent="0.25"/>
    <row r="367" s="181" customFormat="1" x14ac:dyDescent="0.25"/>
    <row r="368" s="181" customFormat="1" x14ac:dyDescent="0.25"/>
    <row r="369" s="181" customFormat="1" x14ac:dyDescent="0.25"/>
    <row r="370" s="181" customFormat="1" x14ac:dyDescent="0.25"/>
    <row r="371" s="181" customFormat="1" x14ac:dyDescent="0.25"/>
    <row r="372" s="181" customFormat="1" x14ac:dyDescent="0.25"/>
    <row r="373" s="181" customFormat="1" x14ac:dyDescent="0.25"/>
    <row r="374" s="181" customFormat="1" x14ac:dyDescent="0.25"/>
    <row r="375" s="181" customFormat="1" x14ac:dyDescent="0.25"/>
    <row r="376" s="181" customFormat="1" x14ac:dyDescent="0.25"/>
    <row r="377" s="181" customFormat="1" x14ac:dyDescent="0.25"/>
    <row r="378" s="181" customFormat="1" x14ac:dyDescent="0.25"/>
    <row r="379" s="181" customFormat="1" x14ac:dyDescent="0.25"/>
    <row r="380" s="181" customFormat="1" x14ac:dyDescent="0.25"/>
    <row r="381" s="181" customFormat="1" x14ac:dyDescent="0.25"/>
    <row r="382" s="181" customFormat="1" x14ac:dyDescent="0.25"/>
    <row r="383" s="181" customFormat="1" x14ac:dyDescent="0.25"/>
    <row r="384" s="181" customFormat="1" x14ac:dyDescent="0.25"/>
    <row r="385" s="181" customFormat="1" x14ac:dyDescent="0.25"/>
    <row r="386" s="181" customFormat="1" x14ac:dyDescent="0.25"/>
    <row r="387" s="181" customFormat="1" x14ac:dyDescent="0.25"/>
    <row r="388" s="181" customFormat="1" x14ac:dyDescent="0.25"/>
    <row r="389" s="181" customFormat="1" x14ac:dyDescent="0.25"/>
    <row r="390" s="181" customFormat="1" x14ac:dyDescent="0.25"/>
    <row r="391" s="181" customFormat="1" x14ac:dyDescent="0.25"/>
    <row r="392" s="181" customFormat="1" x14ac:dyDescent="0.25"/>
    <row r="393" s="181" customFormat="1" x14ac:dyDescent="0.25"/>
    <row r="394" s="181" customFormat="1" x14ac:dyDescent="0.25"/>
    <row r="395" s="181" customFormat="1" x14ac:dyDescent="0.25"/>
    <row r="396" s="181" customFormat="1" x14ac:dyDescent="0.25"/>
    <row r="397" s="181" customFormat="1" x14ac:dyDescent="0.25"/>
    <row r="398" s="181" customFormat="1" x14ac:dyDescent="0.25"/>
    <row r="399" s="181" customFormat="1" x14ac:dyDescent="0.25"/>
    <row r="400" s="181" customFormat="1" x14ac:dyDescent="0.25"/>
    <row r="401" s="181" customFormat="1" x14ac:dyDescent="0.25"/>
    <row r="402" s="181" customFormat="1" x14ac:dyDescent="0.25"/>
    <row r="403" s="181" customFormat="1" x14ac:dyDescent="0.25"/>
    <row r="404" s="181" customFormat="1" x14ac:dyDescent="0.25"/>
    <row r="405" s="181" customFormat="1" x14ac:dyDescent="0.25"/>
    <row r="406" s="181" customFormat="1" x14ac:dyDescent="0.25"/>
    <row r="407" s="181" customFormat="1" x14ac:dyDescent="0.25"/>
    <row r="408" s="181" customFormat="1" x14ac:dyDescent="0.25"/>
    <row r="409" s="181" customFormat="1" x14ac:dyDescent="0.25"/>
    <row r="410" s="181" customFormat="1" x14ac:dyDescent="0.25"/>
    <row r="411" s="181" customFormat="1" x14ac:dyDescent="0.25"/>
    <row r="412" s="181" customFormat="1" x14ac:dyDescent="0.25"/>
    <row r="413" s="181" customFormat="1" x14ac:dyDescent="0.25"/>
    <row r="414" s="181" customFormat="1" x14ac:dyDescent="0.25"/>
    <row r="415" s="181" customFormat="1" x14ac:dyDescent="0.25"/>
    <row r="416" s="181" customFormat="1" x14ac:dyDescent="0.25"/>
    <row r="417" s="181" customFormat="1" x14ac:dyDescent="0.25"/>
    <row r="418" s="181" customFormat="1" x14ac:dyDescent="0.25"/>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Ret Age 68</vt:lpstr>
      <vt:lpstr>Sheet3</vt:lpstr>
      <vt:lpstr>2015 Calculator Age 68</vt:lpstr>
      <vt:lpstr>Notes</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Erin McNamara</cp:lastModifiedBy>
  <cp:lastPrinted>2016-02-26T12:12:28Z</cp:lastPrinted>
  <dcterms:created xsi:type="dcterms:W3CDTF">2016-02-25T16:30:52Z</dcterms:created>
  <dcterms:modified xsi:type="dcterms:W3CDTF">2023-11-08T14:22:21Z</dcterms:modified>
</cp:coreProperties>
</file>