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435" windowHeight="8445"/>
  </bookViews>
  <sheets>
    <sheet name="1995 Scheme" sheetId="1" r:id="rId1"/>
    <sheet name="2008 scheme" sheetId="2" r:id="rId2"/>
    <sheet name="tier 2 ill health" sheetId="3" r:id="rId3"/>
  </sheets>
  <calcPr calcId="125725"/>
</workbook>
</file>

<file path=xl/calcChain.xml><?xml version="1.0" encoding="utf-8"?>
<calcChain xmlns="http://schemas.openxmlformats.org/spreadsheetml/2006/main">
  <c r="B17" i="3"/>
  <c r="B15"/>
  <c r="C17"/>
  <c r="K24"/>
  <c r="J24"/>
  <c r="M24" s="1"/>
  <c r="N24" s="1"/>
  <c r="L24" l="1"/>
  <c r="D17" l="1"/>
  <c r="D8"/>
  <c r="G6" s="1"/>
  <c r="C16" i="2"/>
  <c r="D16"/>
  <c r="D16" i="1"/>
  <c r="E7"/>
  <c r="J5" s="1"/>
  <c r="E7" i="2"/>
  <c r="J5" s="1"/>
  <c r="C16" i="1"/>
  <c r="E16" s="1"/>
  <c r="G15" i="3" l="1"/>
  <c r="G8"/>
  <c r="E16" i="2"/>
  <c r="J14" s="1"/>
  <c r="E20"/>
  <c r="E22" s="1"/>
  <c r="E24" s="1"/>
  <c r="J14" i="1"/>
  <c r="J16" s="1"/>
  <c r="J7"/>
  <c r="C21" i="3" l="1"/>
  <c r="G17"/>
  <c r="C22" s="1"/>
  <c r="E21" i="1"/>
  <c r="E20"/>
  <c r="E22" s="1"/>
  <c r="E24" s="1"/>
  <c r="C24" i="3" l="1"/>
  <c r="C26" s="1"/>
</calcChain>
</file>

<file path=xl/sharedStrings.xml><?xml version="1.0" encoding="utf-8"?>
<sst xmlns="http://schemas.openxmlformats.org/spreadsheetml/2006/main" count="81" uniqueCount="39">
  <si>
    <t>Salary</t>
  </si>
  <si>
    <t>Service</t>
  </si>
  <si>
    <t xml:space="preserve">Pension </t>
  </si>
  <si>
    <t>Lump Sum</t>
  </si>
  <si>
    <t>Yrs</t>
  </si>
  <si>
    <t>Days</t>
  </si>
  <si>
    <t>Growth in pension</t>
  </si>
  <si>
    <t>Growth in Lump Sum</t>
  </si>
  <si>
    <t>Total</t>
  </si>
  <si>
    <t>Allowance exceeded by</t>
  </si>
  <si>
    <t>1995 Scheme</t>
  </si>
  <si>
    <t>2008 Scheme</t>
  </si>
  <si>
    <t>This spreadsheet is for use in the 1995 section of the scheme only.</t>
  </si>
  <si>
    <t>There is an assumed pension increase of 2% built into the calculation</t>
  </si>
  <si>
    <t>This spreadsheet is for use in the 2008 section of the scheme only.</t>
  </si>
  <si>
    <t>The Spreadsheet cant be used for MHO or Part Time Employees</t>
  </si>
  <si>
    <t>The white cells are the only ones which need to be completed.</t>
  </si>
  <si>
    <t>The white cells are the only ones which need to be completed</t>
  </si>
  <si>
    <t>The spreadsheet cant be used for MHO or Part Time Employees</t>
  </si>
  <si>
    <t xml:space="preserve">Tier 2 ILL Health Retiement </t>
  </si>
  <si>
    <t>yrs</t>
  </si>
  <si>
    <t>days</t>
  </si>
  <si>
    <t>total</t>
  </si>
  <si>
    <t>Growth in lump sum</t>
  </si>
  <si>
    <t>Last Day of Service</t>
  </si>
  <si>
    <t>60th Birthday</t>
  </si>
  <si>
    <t xml:space="preserve">Diff in Days </t>
  </si>
  <si>
    <t>Years</t>
  </si>
  <si>
    <t>2/3 service days</t>
  </si>
  <si>
    <t>yrs/day as decimal</t>
  </si>
  <si>
    <t>Potential Enhancement ( as decimal)</t>
  </si>
  <si>
    <t>Tier 2 Ill Health Calculator for calculating 2/3rds of potential service only</t>
  </si>
  <si>
    <t>dd/mm/yyyy</t>
  </si>
  <si>
    <t>Notes:</t>
  </si>
  <si>
    <t>Ensure you check the regulations for correct potential enhancement (e.g is member entiled to minimum of 4 years enhancement)</t>
  </si>
  <si>
    <t>The calculation for 2/3rds potential enhancement will differ slightly from HSC Pension Calculation due to calculation of leap years</t>
  </si>
  <si>
    <t>Start of Pension Increase Period</t>
  </si>
  <si>
    <t>End of Pension Increase Period</t>
  </si>
  <si>
    <t>Salary at end of Pension Increase Period is automatically increased to allow for Pay Increase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</si>
</sst>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/>
    <xf numFmtId="2" fontId="0" fillId="2" borderId="0" xfId="0" applyNumberFormat="1" applyFill="1" applyProtection="1">
      <protection hidden="1"/>
    </xf>
    <xf numFmtId="0" fontId="2" fillId="2" borderId="0" xfId="0" applyFont="1" applyFill="1" applyProtection="1"/>
    <xf numFmtId="164" fontId="2" fillId="2" borderId="0" xfId="0" applyNumberFormat="1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164" fontId="2" fillId="3" borderId="0" xfId="0" applyNumberFormat="1" applyFont="1" applyFill="1" applyProtection="1">
      <protection hidden="1"/>
    </xf>
    <xf numFmtId="2" fontId="0" fillId="3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164" fontId="3" fillId="3" borderId="0" xfId="0" applyNumberFormat="1" applyFont="1" applyFill="1" applyProtection="1">
      <protection hidden="1"/>
    </xf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/>
    <xf numFmtId="14" fontId="0" fillId="0" borderId="0" xfId="0" applyNumberFormat="1" applyFill="1" applyProtection="1">
      <protection locked="0"/>
    </xf>
    <xf numFmtId="0" fontId="1" fillId="5" borderId="0" xfId="0" applyFont="1" applyFill="1"/>
    <xf numFmtId="0" fontId="0" fillId="5" borderId="0" xfId="0" applyFill="1"/>
    <xf numFmtId="0" fontId="2" fillId="5" borderId="0" xfId="0" applyFont="1" applyFill="1" applyProtection="1"/>
    <xf numFmtId="0" fontId="2" fillId="5" borderId="0" xfId="0" applyFont="1" applyFill="1"/>
    <xf numFmtId="164" fontId="0" fillId="5" borderId="0" xfId="0" applyNumberFormat="1" applyFill="1" applyProtection="1">
      <protection hidden="1"/>
    </xf>
    <xf numFmtId="0" fontId="2" fillId="5" borderId="0" xfId="0" applyFont="1" applyFill="1" applyAlignment="1">
      <alignment horizontal="center"/>
    </xf>
    <xf numFmtId="164" fontId="0" fillId="5" borderId="0" xfId="0" applyNumberFormat="1" applyFill="1"/>
    <xf numFmtId="0" fontId="0" fillId="5" borderId="0" xfId="0" applyFill="1" applyProtection="1">
      <protection hidden="1"/>
    </xf>
    <xf numFmtId="2" fontId="0" fillId="5" borderId="0" xfId="0" applyNumberFormat="1" applyFill="1" applyProtection="1">
      <protection hidden="1"/>
    </xf>
    <xf numFmtId="2" fontId="0" fillId="5" borderId="0" xfId="0" applyNumberFormat="1" applyFill="1"/>
    <xf numFmtId="14" fontId="2" fillId="5" borderId="0" xfId="0" applyNumberFormat="1" applyFont="1" applyFill="1"/>
    <xf numFmtId="2" fontId="2" fillId="5" borderId="0" xfId="0" applyNumberFormat="1" applyFont="1" applyFill="1"/>
    <xf numFmtId="14" fontId="4" fillId="5" borderId="0" xfId="0" applyNumberFormat="1" applyFont="1" applyFill="1"/>
    <xf numFmtId="2" fontId="4" fillId="5" borderId="0" xfId="0" applyNumberFormat="1" applyFont="1" applyFill="1"/>
    <xf numFmtId="2" fontId="5" fillId="5" borderId="0" xfId="0" applyNumberFormat="1" applyFont="1" applyFill="1"/>
    <xf numFmtId="2" fontId="2" fillId="5" borderId="0" xfId="0" applyNumberFormat="1" applyFont="1" applyFill="1" applyAlignment="1">
      <alignment wrapText="1"/>
    </xf>
    <xf numFmtId="164" fontId="3" fillId="5" borderId="0" xfId="0" applyNumberFormat="1" applyFont="1" applyFill="1" applyProtection="1">
      <protection hidden="1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CC"/>
      <color rgb="FF00CC66"/>
      <color rgb="FFFFFF00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>
      <selection activeCell="G21" sqref="G21"/>
    </sheetView>
  </sheetViews>
  <sheetFormatPr defaultRowHeight="15"/>
  <cols>
    <col min="1" max="4" width="9.140625" style="10"/>
    <col min="5" max="5" width="12.85546875" style="10" customWidth="1"/>
    <col min="6" max="8" width="9.140625" style="10"/>
    <col min="9" max="9" width="10.85546875" style="10" customWidth="1"/>
    <col min="10" max="10" width="12.42578125" style="10" customWidth="1"/>
    <col min="11" max="16384" width="9.140625" style="10"/>
  </cols>
  <sheetData>
    <row r="1" spans="2:10" ht="23.25">
      <c r="B1" s="9" t="s">
        <v>10</v>
      </c>
    </row>
    <row r="3" spans="2:10">
      <c r="B3" s="11" t="s">
        <v>36</v>
      </c>
      <c r="C3" s="11"/>
    </row>
    <row r="5" spans="2:10">
      <c r="B5" s="11" t="s">
        <v>0</v>
      </c>
      <c r="C5" s="1">
        <v>0</v>
      </c>
      <c r="I5" s="11" t="s">
        <v>2</v>
      </c>
      <c r="J5" s="12">
        <f>((E7/80)*C5)*1.02</f>
        <v>0</v>
      </c>
    </row>
    <row r="6" spans="2:10">
      <c r="C6" s="11" t="s">
        <v>4</v>
      </c>
      <c r="D6" s="11" t="s">
        <v>5</v>
      </c>
      <c r="J6" s="11"/>
    </row>
    <row r="7" spans="2:10">
      <c r="B7" s="11" t="s">
        <v>1</v>
      </c>
      <c r="C7" s="1">
        <v>0</v>
      </c>
      <c r="D7" s="1">
        <v>0</v>
      </c>
      <c r="E7" s="13">
        <f>C7+(D7/365)</f>
        <v>0</v>
      </c>
      <c r="I7" s="11" t="s">
        <v>3</v>
      </c>
      <c r="J7" s="12">
        <f>J5*3</f>
        <v>0</v>
      </c>
    </row>
    <row r="8" spans="2:10">
      <c r="J8" s="11"/>
    </row>
    <row r="9" spans="2:10">
      <c r="J9" s="11"/>
    </row>
    <row r="10" spans="2:10">
      <c r="J10" s="11"/>
    </row>
    <row r="11" spans="2:10">
      <c r="J11" s="11"/>
    </row>
    <row r="12" spans="2:10">
      <c r="B12" s="11" t="s">
        <v>37</v>
      </c>
      <c r="J12" s="11"/>
    </row>
    <row r="13" spans="2:10">
      <c r="J13" s="11"/>
    </row>
    <row r="14" spans="2:10">
      <c r="B14" s="11" t="s">
        <v>0</v>
      </c>
      <c r="C14" s="1"/>
      <c r="I14" s="11" t="s">
        <v>2</v>
      </c>
      <c r="J14" s="12">
        <f>(E16/80)*C14</f>
        <v>0</v>
      </c>
    </row>
    <row r="15" spans="2:10">
      <c r="C15" s="11" t="s">
        <v>4</v>
      </c>
      <c r="D15" s="11" t="s">
        <v>5</v>
      </c>
      <c r="I15" s="11"/>
      <c r="J15" s="11"/>
    </row>
    <row r="16" spans="2:10">
      <c r="B16" s="11" t="s">
        <v>1</v>
      </c>
      <c r="C16" s="14">
        <f>C7+1</f>
        <v>1</v>
      </c>
      <c r="D16" s="14">
        <f>D7</f>
        <v>0</v>
      </c>
      <c r="E16" s="13">
        <f>C16+(D16/365)</f>
        <v>1</v>
      </c>
      <c r="I16" s="11" t="s">
        <v>3</v>
      </c>
      <c r="J16" s="12">
        <f>J14*3</f>
        <v>0</v>
      </c>
    </row>
    <row r="20" spans="2:8">
      <c r="B20" s="11" t="s">
        <v>6</v>
      </c>
      <c r="C20" s="11"/>
      <c r="D20" s="11"/>
      <c r="E20" s="12">
        <f>(J14-J5)*16</f>
        <v>0</v>
      </c>
    </row>
    <row r="21" spans="2:8">
      <c r="B21" s="11" t="s">
        <v>7</v>
      </c>
      <c r="C21" s="11"/>
      <c r="D21" s="11"/>
      <c r="E21" s="12">
        <f>J16-J7</f>
        <v>0</v>
      </c>
    </row>
    <row r="22" spans="2:8">
      <c r="B22" s="11" t="s">
        <v>8</v>
      </c>
      <c r="C22" s="11"/>
      <c r="D22" s="11"/>
      <c r="E22" s="12">
        <f>E20+E21</f>
        <v>0</v>
      </c>
    </row>
    <row r="23" spans="2:8">
      <c r="B23" s="11"/>
      <c r="C23" s="11"/>
      <c r="D23" s="11"/>
      <c r="E23" s="11"/>
    </row>
    <row r="24" spans="2:8" ht="15.75">
      <c r="B24" s="11" t="s">
        <v>9</v>
      </c>
      <c r="C24" s="11"/>
      <c r="D24" s="11"/>
      <c r="E24" s="15">
        <f>E22-50000</f>
        <v>-50000</v>
      </c>
    </row>
    <row r="28" spans="2:8" ht="15.75">
      <c r="B28" s="16" t="s">
        <v>12</v>
      </c>
      <c r="C28" s="16"/>
      <c r="D28" s="16"/>
      <c r="E28" s="16"/>
      <c r="F28" s="16"/>
      <c r="G28" s="16"/>
      <c r="H28" s="16"/>
    </row>
    <row r="29" spans="2:8" ht="15.75">
      <c r="B29" s="16" t="s">
        <v>13</v>
      </c>
      <c r="C29" s="16"/>
      <c r="D29" s="16"/>
      <c r="E29" s="16"/>
      <c r="F29" s="16"/>
      <c r="G29" s="16"/>
      <c r="H29" s="16"/>
    </row>
    <row r="30" spans="2:8" ht="15.75">
      <c r="B30" s="16" t="s">
        <v>17</v>
      </c>
      <c r="C30" s="16"/>
      <c r="D30" s="16"/>
      <c r="E30" s="16"/>
      <c r="F30" s="16"/>
      <c r="G30" s="16"/>
    </row>
    <row r="31" spans="2:8" ht="15.75">
      <c r="B31" s="16" t="s">
        <v>18</v>
      </c>
      <c r="C31" s="16"/>
      <c r="D31" s="16"/>
      <c r="E31" s="16"/>
      <c r="F31" s="16"/>
      <c r="G31" s="16"/>
    </row>
  </sheetData>
  <sheetProtection password="C69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C8" sqref="C8"/>
    </sheetView>
  </sheetViews>
  <sheetFormatPr defaultRowHeight="15"/>
  <cols>
    <col min="1" max="1" width="9.140625" style="4"/>
    <col min="2" max="2" width="14.85546875" style="4" customWidth="1"/>
    <col min="3" max="4" width="9.140625" style="4"/>
    <col min="5" max="5" width="13.42578125" style="4" customWidth="1"/>
    <col min="6" max="9" width="9.140625" style="4"/>
    <col min="10" max="10" width="13" style="4" customWidth="1"/>
    <col min="11" max="16384" width="9.140625" style="4"/>
  </cols>
  <sheetData>
    <row r="1" spans="1:10" ht="23.25">
      <c r="A1" s="2"/>
      <c r="B1" s="3" t="s">
        <v>11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6" t="s">
        <v>36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6"/>
      <c r="C4" s="2"/>
      <c r="D4" s="2"/>
      <c r="E4" s="2"/>
      <c r="F4" s="2"/>
      <c r="G4" s="2"/>
      <c r="H4" s="2"/>
      <c r="I4" s="2"/>
      <c r="J4" s="2"/>
    </row>
    <row r="5" spans="1:10">
      <c r="A5" s="2"/>
      <c r="B5" s="6" t="s">
        <v>0</v>
      </c>
      <c r="C5" s="1">
        <v>0</v>
      </c>
      <c r="D5" s="2"/>
      <c r="E5" s="2"/>
      <c r="F5" s="2"/>
      <c r="G5" s="2"/>
      <c r="H5" s="2"/>
      <c r="I5" s="6" t="s">
        <v>2</v>
      </c>
      <c r="J5" s="7">
        <f>((E7/60)*C5)*1.02</f>
        <v>0</v>
      </c>
    </row>
    <row r="6" spans="1:10">
      <c r="A6" s="2"/>
      <c r="B6" s="6"/>
      <c r="C6" s="6" t="s">
        <v>4</v>
      </c>
      <c r="D6" s="6" t="s">
        <v>5</v>
      </c>
      <c r="E6" s="2"/>
      <c r="F6" s="2"/>
      <c r="G6" s="2"/>
      <c r="H6" s="2"/>
      <c r="I6" s="6"/>
      <c r="J6" s="6"/>
    </row>
    <row r="7" spans="1:10">
      <c r="A7" s="2"/>
      <c r="B7" s="6" t="s">
        <v>1</v>
      </c>
      <c r="C7" s="1">
        <v>20</v>
      </c>
      <c r="D7" s="1">
        <v>0</v>
      </c>
      <c r="E7" s="5">
        <f>C7+(D7/365)</f>
        <v>20</v>
      </c>
      <c r="F7" s="2"/>
      <c r="G7" s="2"/>
      <c r="H7" s="2"/>
      <c r="I7" s="6"/>
      <c r="J7" s="6"/>
    </row>
    <row r="8" spans="1:10">
      <c r="A8" s="2"/>
      <c r="B8" s="6"/>
      <c r="C8" s="2"/>
      <c r="D8" s="2"/>
      <c r="E8" s="2"/>
      <c r="F8" s="2"/>
      <c r="G8" s="2"/>
      <c r="H8" s="2"/>
      <c r="I8" s="6"/>
      <c r="J8" s="6"/>
    </row>
    <row r="9" spans="1:10">
      <c r="A9" s="2"/>
      <c r="B9" s="6"/>
      <c r="C9" s="2"/>
      <c r="D9" s="2"/>
      <c r="E9" s="2"/>
      <c r="F9" s="2"/>
      <c r="G9" s="2"/>
      <c r="H9" s="2"/>
      <c r="I9" s="6"/>
      <c r="J9" s="6"/>
    </row>
    <row r="10" spans="1:10">
      <c r="A10" s="2"/>
      <c r="B10" s="6"/>
      <c r="C10" s="2"/>
      <c r="D10" s="2"/>
      <c r="E10" s="2"/>
      <c r="F10" s="2"/>
      <c r="G10" s="2"/>
      <c r="H10" s="2"/>
      <c r="I10" s="6"/>
      <c r="J10" s="6"/>
    </row>
    <row r="11" spans="1:10">
      <c r="A11" s="2"/>
      <c r="B11" s="6"/>
      <c r="C11" s="2"/>
      <c r="D11" s="2"/>
      <c r="E11" s="2"/>
      <c r="F11" s="2"/>
      <c r="G11" s="2"/>
      <c r="H11" s="2"/>
      <c r="I11" s="6"/>
      <c r="J11" s="6"/>
    </row>
    <row r="12" spans="1:10">
      <c r="A12" s="2"/>
      <c r="B12" s="6" t="s">
        <v>37</v>
      </c>
      <c r="C12" s="2"/>
      <c r="D12" s="2"/>
      <c r="E12" s="2"/>
      <c r="F12" s="2"/>
      <c r="G12" s="2"/>
      <c r="H12" s="2"/>
      <c r="I12" s="6"/>
      <c r="J12" s="6"/>
    </row>
    <row r="13" spans="1:10">
      <c r="A13" s="2"/>
      <c r="B13" s="6"/>
      <c r="C13" s="2"/>
      <c r="D13" s="2"/>
      <c r="E13" s="2"/>
      <c r="F13" s="2"/>
      <c r="G13" s="2"/>
      <c r="H13" s="2"/>
      <c r="I13" s="6"/>
      <c r="J13" s="6"/>
    </row>
    <row r="14" spans="1:10">
      <c r="A14" s="2"/>
      <c r="B14" s="6" t="s">
        <v>0</v>
      </c>
      <c r="C14" s="1"/>
      <c r="D14" s="2"/>
      <c r="E14" s="2"/>
      <c r="F14" s="2"/>
      <c r="G14" s="2"/>
      <c r="H14" s="2"/>
      <c r="I14" s="6" t="s">
        <v>2</v>
      </c>
      <c r="J14" s="7">
        <f>((E16/60)*C14)</f>
        <v>0</v>
      </c>
    </row>
    <row r="15" spans="1:10">
      <c r="A15" s="2"/>
      <c r="B15" s="6"/>
      <c r="C15" s="6" t="s">
        <v>4</v>
      </c>
      <c r="D15" s="6" t="s">
        <v>5</v>
      </c>
      <c r="E15" s="2"/>
      <c r="F15" s="2"/>
      <c r="G15" s="2"/>
      <c r="H15" s="2"/>
      <c r="I15" s="2"/>
      <c r="J15" s="6"/>
    </row>
    <row r="16" spans="1:10">
      <c r="A16" s="2"/>
      <c r="B16" s="6" t="s">
        <v>1</v>
      </c>
      <c r="C16" s="2">
        <f>C7+1</f>
        <v>21</v>
      </c>
      <c r="D16" s="2">
        <f>D7</f>
        <v>0</v>
      </c>
      <c r="E16" s="5">
        <f>C16+(D16/365)</f>
        <v>21</v>
      </c>
      <c r="F16" s="2"/>
      <c r="G16" s="2"/>
      <c r="H16" s="2"/>
      <c r="I16" s="2"/>
      <c r="J16" s="2"/>
    </row>
    <row r="17" spans="1:10">
      <c r="A17" s="2"/>
      <c r="B17" s="6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6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6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6" t="s">
        <v>6</v>
      </c>
      <c r="C20" s="2"/>
      <c r="D20" s="2"/>
      <c r="E20" s="7">
        <f>(J14-J5)*16</f>
        <v>0</v>
      </c>
      <c r="F20" s="2"/>
      <c r="G20" s="2"/>
      <c r="H20" s="2"/>
      <c r="I20" s="2"/>
      <c r="J20" s="2"/>
    </row>
    <row r="21" spans="1:10">
      <c r="A21" s="2"/>
      <c r="B21" s="6"/>
      <c r="C21" s="2"/>
      <c r="D21" s="2"/>
      <c r="E21" s="6"/>
      <c r="F21" s="2"/>
      <c r="G21" s="2"/>
      <c r="H21" s="2"/>
      <c r="I21" s="2"/>
      <c r="J21" s="2"/>
    </row>
    <row r="22" spans="1:10">
      <c r="A22" s="2"/>
      <c r="B22" s="6" t="s">
        <v>8</v>
      </c>
      <c r="C22" s="2"/>
      <c r="D22" s="2"/>
      <c r="E22" s="7">
        <f>E20</f>
        <v>0</v>
      </c>
      <c r="F22" s="2"/>
      <c r="G22" s="2"/>
      <c r="H22" s="2"/>
      <c r="I22" s="2"/>
      <c r="J22" s="2"/>
    </row>
    <row r="23" spans="1:10">
      <c r="A23" s="2"/>
      <c r="B23" s="6"/>
      <c r="C23" s="2"/>
      <c r="D23" s="2"/>
      <c r="E23" s="6"/>
      <c r="F23" s="2"/>
      <c r="G23" s="2"/>
      <c r="H23" s="2"/>
      <c r="I23" s="2"/>
      <c r="J23" s="2"/>
    </row>
    <row r="24" spans="1:10" ht="15.75">
      <c r="A24" s="2"/>
      <c r="B24" s="6" t="s">
        <v>9</v>
      </c>
      <c r="C24" s="2"/>
      <c r="D24" s="2"/>
      <c r="E24" s="8">
        <f>E22-50000</f>
        <v>-50000</v>
      </c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1:10" ht="15.75">
      <c r="B28" s="17" t="s">
        <v>14</v>
      </c>
      <c r="C28" s="17"/>
      <c r="D28" s="17"/>
      <c r="E28" s="17"/>
      <c r="F28" s="17"/>
      <c r="G28" s="17"/>
      <c r="H28" s="17"/>
    </row>
    <row r="29" spans="1:10" ht="15.75">
      <c r="B29" s="17" t="s">
        <v>13</v>
      </c>
      <c r="C29" s="17"/>
      <c r="D29" s="17"/>
      <c r="E29" s="17"/>
      <c r="F29" s="17"/>
      <c r="G29" s="17"/>
      <c r="H29" s="17"/>
    </row>
    <row r="30" spans="1:10" ht="15.75">
      <c r="B30" s="18" t="s">
        <v>16</v>
      </c>
      <c r="C30" s="18"/>
      <c r="D30" s="18"/>
      <c r="E30" s="18"/>
      <c r="F30" s="18"/>
    </row>
    <row r="31" spans="1:10" ht="15.75">
      <c r="B31" s="18" t="s">
        <v>15</v>
      </c>
      <c r="C31" s="18"/>
      <c r="D31" s="18"/>
      <c r="E31" s="18"/>
      <c r="F31" s="18"/>
    </row>
  </sheetData>
  <sheetProtection password="C696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topLeftCell="A7" workbookViewId="0">
      <selection activeCell="B30" sqref="B30"/>
    </sheetView>
  </sheetViews>
  <sheetFormatPr defaultRowHeight="15"/>
  <cols>
    <col min="1" max="1" width="34.140625" style="21" customWidth="1"/>
    <col min="2" max="2" width="9.140625" style="21"/>
    <col min="3" max="3" width="14.28515625" style="21" customWidth="1"/>
    <col min="4" max="5" width="9.140625" style="21"/>
    <col min="6" max="6" width="10.5703125" style="21" customWidth="1"/>
    <col min="7" max="7" width="13.5703125" style="21" customWidth="1"/>
    <col min="8" max="8" width="17" style="21" customWidth="1"/>
    <col min="9" max="9" width="13" style="21" customWidth="1"/>
    <col min="10" max="10" width="11.140625" style="21" customWidth="1"/>
    <col min="11" max="11" width="7.140625" style="21" customWidth="1"/>
    <col min="12" max="12" width="7.28515625" style="21" customWidth="1"/>
    <col min="13" max="13" width="17.28515625" style="21" customWidth="1"/>
    <col min="14" max="14" width="17" style="21" customWidth="1"/>
    <col min="15" max="16384" width="9.140625" style="21"/>
  </cols>
  <sheetData>
    <row r="2" spans="1:7" ht="23.25">
      <c r="A2" s="20" t="s">
        <v>19</v>
      </c>
    </row>
    <row r="4" spans="1:7">
      <c r="A4" s="22" t="s">
        <v>36</v>
      </c>
    </row>
    <row r="5" spans="1:7">
      <c r="A5" s="22"/>
    </row>
    <row r="6" spans="1:7">
      <c r="A6" s="22" t="s">
        <v>0</v>
      </c>
      <c r="B6" s="1">
        <v>0</v>
      </c>
      <c r="F6" s="23" t="s">
        <v>2</v>
      </c>
      <c r="G6" s="24">
        <f>((D8/80)*B6)*1.02</f>
        <v>0</v>
      </c>
    </row>
    <row r="7" spans="1:7">
      <c r="A7" s="22"/>
      <c r="B7" s="25" t="s">
        <v>20</v>
      </c>
      <c r="C7" s="25" t="s">
        <v>21</v>
      </c>
      <c r="D7" s="25" t="s">
        <v>22</v>
      </c>
      <c r="G7" s="26"/>
    </row>
    <row r="8" spans="1:7">
      <c r="A8" s="22" t="s">
        <v>1</v>
      </c>
      <c r="B8" s="1">
        <v>0</v>
      </c>
      <c r="C8" s="1">
        <v>0</v>
      </c>
      <c r="D8" s="27">
        <f>B8+(C8/365)</f>
        <v>0</v>
      </c>
      <c r="F8" s="23" t="s">
        <v>3</v>
      </c>
      <c r="G8" s="24">
        <f>G6*3</f>
        <v>0</v>
      </c>
    </row>
    <row r="9" spans="1:7">
      <c r="A9" s="22"/>
      <c r="G9" s="26"/>
    </row>
    <row r="10" spans="1:7">
      <c r="A10" s="22"/>
      <c r="G10" s="26"/>
    </row>
    <row r="11" spans="1:7">
      <c r="A11" s="22"/>
      <c r="G11" s="26"/>
    </row>
    <row r="12" spans="1:7">
      <c r="A12" s="22"/>
      <c r="G12" s="26"/>
    </row>
    <row r="13" spans="1:7">
      <c r="A13" s="22" t="s">
        <v>37</v>
      </c>
      <c r="G13" s="26"/>
    </row>
    <row r="14" spans="1:7">
      <c r="A14" s="22"/>
      <c r="G14" s="26"/>
    </row>
    <row r="15" spans="1:7">
      <c r="A15" s="22" t="s">
        <v>0</v>
      </c>
      <c r="B15" s="27">
        <f>B6+1000</f>
        <v>1000</v>
      </c>
      <c r="F15" s="23" t="s">
        <v>2</v>
      </c>
      <c r="G15" s="24">
        <f>(D17/80)*B15</f>
        <v>12.5</v>
      </c>
    </row>
    <row r="16" spans="1:7">
      <c r="A16" s="22"/>
      <c r="B16" s="25" t="s">
        <v>20</v>
      </c>
      <c r="C16" s="25" t="s">
        <v>21</v>
      </c>
      <c r="D16" s="25" t="s">
        <v>22</v>
      </c>
      <c r="F16" s="23"/>
      <c r="G16" s="26"/>
    </row>
    <row r="17" spans="1:14">
      <c r="A17" s="22" t="s">
        <v>1</v>
      </c>
      <c r="B17" s="27">
        <f>B8+1</f>
        <v>1</v>
      </c>
      <c r="C17" s="27">
        <f>C8</f>
        <v>0</v>
      </c>
      <c r="D17" s="28">
        <f>B17+B18+(C17/365)</f>
        <v>1</v>
      </c>
      <c r="F17" s="23" t="s">
        <v>3</v>
      </c>
      <c r="G17" s="24">
        <f>G15*3</f>
        <v>37.5</v>
      </c>
    </row>
    <row r="18" spans="1:14">
      <c r="A18" s="22" t="s">
        <v>30</v>
      </c>
      <c r="B18" s="1">
        <v>0</v>
      </c>
    </row>
    <row r="19" spans="1:14">
      <c r="A19" s="22"/>
    </row>
    <row r="20" spans="1:14">
      <c r="A20" s="22"/>
      <c r="N20" s="29"/>
    </row>
    <row r="21" spans="1:14">
      <c r="A21" s="22" t="s">
        <v>6</v>
      </c>
      <c r="C21" s="24">
        <f>(G15-G6)*16</f>
        <v>200</v>
      </c>
      <c r="H21" s="30"/>
      <c r="I21" s="30"/>
      <c r="J21" s="31"/>
      <c r="K21" s="31"/>
      <c r="L21" s="31"/>
      <c r="M21" s="29"/>
      <c r="N21" s="29"/>
    </row>
    <row r="22" spans="1:14" ht="18.75">
      <c r="A22" s="22" t="s">
        <v>23</v>
      </c>
      <c r="C22" s="24">
        <f>G17-G8</f>
        <v>37.5</v>
      </c>
      <c r="H22" s="32" t="s">
        <v>31</v>
      </c>
      <c r="I22" s="32"/>
      <c r="J22" s="33"/>
      <c r="K22" s="33"/>
      <c r="L22" s="33"/>
      <c r="M22" s="34"/>
      <c r="N22" s="29"/>
    </row>
    <row r="23" spans="1:14" ht="30">
      <c r="A23" s="22"/>
      <c r="C23" s="26"/>
      <c r="H23" s="30" t="s">
        <v>24</v>
      </c>
      <c r="I23" s="30" t="s">
        <v>25</v>
      </c>
      <c r="J23" s="31" t="s">
        <v>26</v>
      </c>
      <c r="K23" s="31" t="s">
        <v>27</v>
      </c>
      <c r="L23" s="31" t="s">
        <v>5</v>
      </c>
      <c r="M23" s="31" t="s">
        <v>28</v>
      </c>
      <c r="N23" s="35" t="s">
        <v>29</v>
      </c>
    </row>
    <row r="24" spans="1:14">
      <c r="A24" s="22" t="s">
        <v>8</v>
      </c>
      <c r="C24" s="24">
        <f>C21+C22</f>
        <v>237.5</v>
      </c>
      <c r="H24" s="19"/>
      <c r="I24" s="19"/>
      <c r="J24" s="27">
        <f>I24-H24</f>
        <v>0</v>
      </c>
      <c r="K24" s="27">
        <f>YEAR(I24)-YEAR(H24)</f>
        <v>0</v>
      </c>
      <c r="L24" s="27">
        <f>J24-(K24*365)</f>
        <v>0</v>
      </c>
      <c r="M24" s="28">
        <f>(J24/3)*2</f>
        <v>0</v>
      </c>
      <c r="N24" s="28">
        <f>M24/365</f>
        <v>0</v>
      </c>
    </row>
    <row r="25" spans="1:14">
      <c r="A25" s="22"/>
      <c r="C25" s="26"/>
      <c r="H25" s="21" t="s">
        <v>32</v>
      </c>
      <c r="I25" s="21" t="s">
        <v>32</v>
      </c>
    </row>
    <row r="26" spans="1:14" ht="15.75">
      <c r="A26" s="22" t="s">
        <v>9</v>
      </c>
      <c r="C26" s="36">
        <f>C24-50000</f>
        <v>-49762.5</v>
      </c>
    </row>
    <row r="29" spans="1:14" ht="18.75">
      <c r="A29" s="37" t="s">
        <v>33</v>
      </c>
      <c r="B29" s="37"/>
      <c r="C29" s="37"/>
      <c r="D29" s="37"/>
      <c r="E29" s="37"/>
      <c r="F29" s="37"/>
      <c r="G29" s="37"/>
    </row>
    <row r="30" spans="1:14" ht="18.75">
      <c r="A30" s="37" t="s">
        <v>34</v>
      </c>
      <c r="B30" s="37"/>
      <c r="C30" s="37"/>
      <c r="D30" s="37"/>
      <c r="E30" s="37"/>
      <c r="F30" s="37"/>
      <c r="G30" s="37"/>
    </row>
    <row r="31" spans="1:14" ht="18.75">
      <c r="A31" s="37" t="s">
        <v>35</v>
      </c>
      <c r="B31" s="37"/>
      <c r="C31" s="37"/>
      <c r="D31" s="37"/>
      <c r="E31" s="37"/>
      <c r="F31" s="37"/>
      <c r="G31" s="37"/>
    </row>
    <row r="32" spans="1:14" ht="18.75">
      <c r="A32" s="37" t="s">
        <v>17</v>
      </c>
      <c r="B32" s="37"/>
      <c r="C32" s="37"/>
      <c r="D32" s="37"/>
      <c r="E32" s="37"/>
      <c r="F32" s="37"/>
      <c r="G32" s="37"/>
    </row>
    <row r="33" spans="1:3" ht="18.75">
      <c r="A33" s="37" t="s">
        <v>18</v>
      </c>
      <c r="B33" s="37"/>
      <c r="C33" s="37"/>
    </row>
    <row r="34" spans="1:3" ht="18.75">
      <c r="A34" s="37" t="s">
        <v>38</v>
      </c>
    </row>
  </sheetData>
  <sheetProtection password="C696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1995 Scheme</vt:lpstr>
      <vt:lpstr>2008 scheme</vt:lpstr>
      <vt:lpstr>tier 2 ill health</vt:lpstr>
    </vt:vector>
  </TitlesOfParts>
  <Company>HSC_BSO_TS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Coyle</dc:creator>
  <cp:lastModifiedBy>emitc002</cp:lastModifiedBy>
  <dcterms:created xsi:type="dcterms:W3CDTF">2011-03-08T13:43:02Z</dcterms:created>
  <dcterms:modified xsi:type="dcterms:W3CDTF">2011-05-27T11:13:39Z</dcterms:modified>
</cp:coreProperties>
</file>