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mcga016\Downloads\"/>
    </mc:Choice>
  </mc:AlternateContent>
  <xr:revisionPtr revIDLastSave="0" documentId="13_ncr:1_{BF2A794A-B6C1-424E-89E4-719261443578}" xr6:coauthVersionLast="36" xr6:coauthVersionMax="36" xr10:uidLastSave="{00000000-0000-0000-0000-000000000000}"/>
  <bookViews>
    <workbookView xWindow="32760" yWindow="32760" windowWidth="28800" windowHeight="11988" activeTab="4" xr2:uid="{00000000-000D-0000-FFFF-FFFF00000000}"/>
  </bookViews>
  <sheets>
    <sheet name="Sheet2" sheetId="11" r:id="rId1"/>
    <sheet name="Page 1" sheetId="1" r:id="rId2"/>
    <sheet name="Page 2" sheetId="2" r:id="rId3"/>
    <sheet name="Page 3" sheetId="4" r:id="rId4"/>
    <sheet name="Page 4" sheetId="7" r:id="rId5"/>
    <sheet name="Page 5" sheetId="5" r:id="rId6"/>
    <sheet name="Page 6" sheetId="6" r:id="rId7"/>
    <sheet name="Values" sheetId="9" r:id="rId8"/>
    <sheet name="Sheet1" sheetId="10" r:id="rId9"/>
  </sheets>
  <definedNames>
    <definedName name="Box_1">'Page 1'!$N$54</definedName>
    <definedName name="Box_10">'Page 2'!$N$19</definedName>
    <definedName name="Box_11">'Page 2'!$N$24</definedName>
    <definedName name="Box_12">'Page 2'!$N$29</definedName>
    <definedName name="Box_13">'Page 2'!$N$36</definedName>
    <definedName name="Box_14">'Page 2'!$N$43</definedName>
    <definedName name="Box_15">'Page 2'!$N$49</definedName>
    <definedName name="Box_16">'Page 2'!$N$56</definedName>
    <definedName name="Box_17">'Page 2'!$N$62</definedName>
    <definedName name="Box_18">'Page 2'!$N$67</definedName>
    <definedName name="Box_19">'Page 2'!$N$72</definedName>
    <definedName name="Box_2">'Page 1'!$N$59</definedName>
    <definedName name="Box_20">'Page 3'!$N$4</definedName>
    <definedName name="Box_21">'Page 3'!$N$7</definedName>
    <definedName name="Box_22">'Page 3'!$N$10</definedName>
    <definedName name="Box_23">'Page 3'!$N$13</definedName>
    <definedName name="Box_24">'Page 3'!$N$16</definedName>
    <definedName name="Box_25">'Page 3'!$N$19</definedName>
    <definedName name="Box_26">'Page 3'!$N$22</definedName>
    <definedName name="Box_27">'Page 3'!$N$25</definedName>
    <definedName name="Box_28">'Page 3'!$N$28</definedName>
    <definedName name="Box_29">'Page 3'!$N$31</definedName>
    <definedName name="Box_3">'Page 1'!$N$65</definedName>
    <definedName name="Box_30">'Page 3'!$L$34</definedName>
    <definedName name="Box_31">'Page 3'!$N$42</definedName>
    <definedName name="Box_32">'Page 3'!$N$45</definedName>
    <definedName name="Box_33">'Page 3'!$N$48</definedName>
    <definedName name="Box_34">'Page 3'!$N$51</definedName>
    <definedName name="Box_35">'Page 3'!$N$58</definedName>
    <definedName name="Box_35a">'Page 3'!$H$54</definedName>
    <definedName name="Box_35b">'Page 3'!$H$56</definedName>
    <definedName name="Box_35c">'Page 3'!$H$60</definedName>
    <definedName name="Box_36">'Page 3'!$N$63</definedName>
    <definedName name="Box_37">'Page 3'!$N$68</definedName>
    <definedName name="Box_38">'Page 3'!$N$73</definedName>
    <definedName name="Box_38a">'Page 3'!$N$77</definedName>
    <definedName name="Box_38b">'Page 3'!$N$80</definedName>
    <definedName name="Box_38c">'Page 3'!$N$84</definedName>
    <definedName name="Box_39">'Page 4'!$O$12</definedName>
    <definedName name="Box_4">'Page 1'!$N$68</definedName>
    <definedName name="Box_40">'Page 4'!$O$18</definedName>
    <definedName name="Box_41">'Page 4'!$O$21</definedName>
    <definedName name="Box_42">'Page 4'!$O$24</definedName>
    <definedName name="Box_43">'Page 4'!$O$27</definedName>
    <definedName name="Box_44">'Page 4'!$O$32</definedName>
    <definedName name="Box_45">'Page 4'!$O$36</definedName>
    <definedName name="Box_46">'Page 4'!$G$51</definedName>
    <definedName name="Box_47">'Page 4'!$G$54</definedName>
    <definedName name="Box_48">'Page 4'!$G$57</definedName>
    <definedName name="Box_49">'Page 4'!$G$60</definedName>
    <definedName name="Box_5">'Page 1'!$N$71</definedName>
    <definedName name="Box_50">'Page 4'!$G$63</definedName>
    <definedName name="Box_51">'Page 4'!$G$67</definedName>
    <definedName name="Box_52">'Page 4'!$G$70</definedName>
    <definedName name="Box_53">'Page 4'!$G$74</definedName>
    <definedName name="Box_54">'Page 4'!$G$77</definedName>
    <definedName name="Box_55">'Page 5'!$D$11</definedName>
    <definedName name="Box_56">'Page 5'!$D$14</definedName>
    <definedName name="Box_57">'Page 5'!$D$17</definedName>
    <definedName name="Box_57a">'Page 5'!$D$18</definedName>
    <definedName name="Box_57b">'Page 5'!$D$19</definedName>
    <definedName name="Box_58">'Page 5'!$D$21</definedName>
    <definedName name="Box_59">'Page 5'!$F$11</definedName>
    <definedName name="Box_6">'Page 1'!$N$75</definedName>
    <definedName name="Box_60">'Page 5'!$F$14</definedName>
    <definedName name="Box_61">'Page 5'!$F$17</definedName>
    <definedName name="Box_62">'Page 5'!$F$21</definedName>
    <definedName name="Box_63">'Page 5'!$I$11</definedName>
    <definedName name="Box_64">'Page 5'!$I$14</definedName>
    <definedName name="Box_65">'Page 5'!$I$17</definedName>
    <definedName name="Box_66">'Page 5'!$I$21</definedName>
    <definedName name="Box_67">'Page 5'!$N$11</definedName>
    <definedName name="Box_68">'Page 5'!$N$14</definedName>
    <definedName name="Box_69">'Page 5'!$N$17</definedName>
    <definedName name="Box_7">'Page 2'!$N$4</definedName>
    <definedName name="Box_70">'Page 5'!$N$21</definedName>
    <definedName name="Box_71">'Page 5'!$N$24</definedName>
    <definedName name="Box_72">'Page 5'!$D$36</definedName>
    <definedName name="Box_73">'Page 5'!$D$39</definedName>
    <definedName name="Box_74">'Page 5'!$D$42</definedName>
    <definedName name="Box_74a">'Page 5'!$D$43</definedName>
    <definedName name="Box_74b">'Page 5'!$D$44</definedName>
    <definedName name="Box_75">'Page 5'!$D$46</definedName>
    <definedName name="Box_76">'Page 5'!$F$36</definedName>
    <definedName name="Box_77">'Page 5'!$F$39</definedName>
    <definedName name="Box_78">'Page 5'!$F$42</definedName>
    <definedName name="Box_79">'Page 5'!$F$46</definedName>
    <definedName name="Box_8">'Page 2'!$N$9</definedName>
    <definedName name="Box_80">'Page 5'!$I$36</definedName>
    <definedName name="Box_81">'Page 5'!$I$39</definedName>
    <definedName name="Box_82">'Page 5'!$I$42</definedName>
    <definedName name="Box_83">'Page 5'!$I$46</definedName>
    <definedName name="Box_84">'Page 5'!$N$36</definedName>
    <definedName name="Box_85">'Page 5'!$N$39</definedName>
    <definedName name="Box_86">'Page 5'!$N$42</definedName>
    <definedName name="Box_87">'Page 5'!$N$46</definedName>
    <definedName name="Box_88">'Page 5'!$N$49</definedName>
    <definedName name="Box_89">'Page 5'!$A$65</definedName>
    <definedName name="Box_9">'Page 2'!$N$14</definedName>
    <definedName name="Box_A">'Page 1'!$D$11</definedName>
    <definedName name="Box_B">'Page 1'!$H$14</definedName>
    <definedName name="Box_C">'Page 1'!$H$17</definedName>
    <definedName name="Box_D">'Page 1'!$H$20</definedName>
    <definedName name="Box_E">'Page 1'!$H$23</definedName>
    <definedName name="Box_F">'Page 1'!$K$26</definedName>
    <definedName name="Box_G">'Page 1'!$K$29</definedName>
    <definedName name="Box_H">'Page 1'!$K$32</definedName>
    <definedName name="Box_I">'Page 1'!$K$35</definedName>
    <definedName name="Box_J">'Page 1'!$K$39</definedName>
    <definedName name="Box_K">'Page 1'!$K$42</definedName>
    <definedName name="VBox_1" localSheetId="7">Values!$B$13</definedName>
    <definedName name="VBox_10" localSheetId="7">Values!$B$22</definedName>
    <definedName name="VBox_11" localSheetId="7">Values!$B$23</definedName>
    <definedName name="VBox_12" localSheetId="7">Values!$B$24</definedName>
    <definedName name="VBox_13" localSheetId="7">Values!$B$25</definedName>
    <definedName name="VBox_14" localSheetId="7">Values!$B$26</definedName>
    <definedName name="VBox_15" localSheetId="7">Values!$B$27</definedName>
    <definedName name="VBox_16" localSheetId="7">Values!$B$28</definedName>
    <definedName name="VBox_17" localSheetId="7">Values!$B$29</definedName>
    <definedName name="VBox_18" localSheetId="7">Values!$B$30</definedName>
    <definedName name="VBox_19" localSheetId="7">Values!$B$31</definedName>
    <definedName name="VBox_2" localSheetId="7">Values!$B$14</definedName>
    <definedName name="VBox_20" localSheetId="7">Values!$B$32</definedName>
    <definedName name="VBox_21" localSheetId="7">Values!$B$33</definedName>
    <definedName name="VBox_22" localSheetId="7">Values!$B$34</definedName>
    <definedName name="VBox_23" localSheetId="7">Values!$B$35</definedName>
    <definedName name="VBox_24" localSheetId="7">Values!$B$36</definedName>
    <definedName name="VBox_25" localSheetId="7">Values!$B$37</definedName>
    <definedName name="VBox_26" localSheetId="7">Values!$B$38</definedName>
    <definedName name="VBox_27" localSheetId="7">Values!$B$39</definedName>
    <definedName name="VBox_28" localSheetId="7">Values!$B$40</definedName>
    <definedName name="VBox_29" localSheetId="7">Values!$B$41</definedName>
    <definedName name="VBox_3" localSheetId="7">Values!$B$15</definedName>
    <definedName name="VBox_30" localSheetId="7">Values!$B$42</definedName>
    <definedName name="VBox_31" localSheetId="7">Values!$B$43</definedName>
    <definedName name="VBox_32" localSheetId="7">Values!$B$44</definedName>
    <definedName name="VBox_33" localSheetId="7">Values!$B$45</definedName>
    <definedName name="VBox_34" localSheetId="7">Values!$B$46</definedName>
    <definedName name="VBox_35" localSheetId="7">Values!$B$47</definedName>
    <definedName name="VBox_35a" localSheetId="7">Values!#REF!</definedName>
    <definedName name="VBox_35b" localSheetId="7">Values!#REF!</definedName>
    <definedName name="VBox_35c" localSheetId="7">Values!#REF!</definedName>
    <definedName name="VBox_36" localSheetId="7">Values!$B$48</definedName>
    <definedName name="VBox_37" localSheetId="7">Values!$B$49</definedName>
    <definedName name="VBox_38" localSheetId="7">Values!$B$50</definedName>
    <definedName name="VBox_38a" localSheetId="7">Values!$B$51</definedName>
    <definedName name="VBox_38b" localSheetId="7">Values!$B$52</definedName>
    <definedName name="VBox_38c" localSheetId="7">Values!$B$53</definedName>
    <definedName name="VBox_39" localSheetId="7">Values!$B$54</definedName>
    <definedName name="Vbox_4" localSheetId="7">Values!$B$16</definedName>
    <definedName name="VBox_40" localSheetId="7">Values!$B$55</definedName>
    <definedName name="VBox_41" localSheetId="7">Values!$B$56</definedName>
    <definedName name="VBox_42" localSheetId="7">Values!$B$57</definedName>
    <definedName name="VBox_43" localSheetId="7">Values!$B$58</definedName>
    <definedName name="VBox_44" localSheetId="7">Values!$B$59</definedName>
    <definedName name="VBox_45" localSheetId="7">Values!$B$60</definedName>
    <definedName name="VBox_46" localSheetId="7">Values!$B$61</definedName>
    <definedName name="VBox_47" localSheetId="7">Values!$B$62</definedName>
    <definedName name="VBox_48" localSheetId="7">Values!$B$63</definedName>
    <definedName name="VBox_49" localSheetId="7">Values!$B$64</definedName>
    <definedName name="VBox_5" localSheetId="7">Values!$B$17</definedName>
    <definedName name="VBox_50" localSheetId="7">Values!$B$65</definedName>
    <definedName name="VBox_51" localSheetId="7">Values!$B$66</definedName>
    <definedName name="VBox_52" localSheetId="7">Values!$B$67</definedName>
    <definedName name="VBox_53" localSheetId="7">Values!$B$68</definedName>
    <definedName name="VBox_54" localSheetId="7">Values!$B$69</definedName>
    <definedName name="VBox_55" localSheetId="7">Values!$B$70</definedName>
    <definedName name="VBox_56" localSheetId="7">Values!$B$71</definedName>
    <definedName name="VBox_57" localSheetId="7">Values!$B$72</definedName>
    <definedName name="VBox_57a" localSheetId="7">Values!$B$73</definedName>
    <definedName name="VBox_57b" localSheetId="7">Values!$B$74</definedName>
    <definedName name="VBox_58" localSheetId="7">Values!$B$75</definedName>
    <definedName name="VBox_59" localSheetId="7">Values!$B$76</definedName>
    <definedName name="VBox_6" localSheetId="7">Values!$B$18</definedName>
    <definedName name="VBox_60" localSheetId="7">Values!$B$77</definedName>
    <definedName name="VBox_61" localSheetId="7">Values!$B$78</definedName>
    <definedName name="VBox_62" localSheetId="7">Values!$B$79</definedName>
    <definedName name="VBox_63" localSheetId="7">Values!$B$80</definedName>
    <definedName name="VBox_64" localSheetId="7">Values!$B$81</definedName>
    <definedName name="VBox_65" localSheetId="7">Values!$B$82</definedName>
    <definedName name="VBox_66" localSheetId="7">Values!$B$83</definedName>
    <definedName name="VBox_67" localSheetId="7">Values!$B$84</definedName>
    <definedName name="VBox_68" localSheetId="7">Values!$B$85</definedName>
    <definedName name="VBox_69" localSheetId="7">Values!$B$86</definedName>
    <definedName name="VBox_7" localSheetId="7">Values!$B$19</definedName>
    <definedName name="VBox_70" localSheetId="7">Values!$B$87</definedName>
    <definedName name="VBox_71" localSheetId="7">Values!$B$88</definedName>
    <definedName name="VBox_72" localSheetId="7">Values!$B$89</definedName>
    <definedName name="VBox_73" localSheetId="7">Values!$B$90</definedName>
    <definedName name="VBox_74" localSheetId="7">Values!$B$91</definedName>
    <definedName name="VBox_74a" localSheetId="7">Values!$B$92</definedName>
    <definedName name="VBox_74b" localSheetId="7">Values!$B$93</definedName>
    <definedName name="VBox_75" localSheetId="7">Values!$B$94</definedName>
    <definedName name="VBox_76" localSheetId="7">Values!$B$95</definedName>
    <definedName name="VBox_77" localSheetId="7">Values!$B$96</definedName>
    <definedName name="VBox_78" localSheetId="7">Values!$B$97</definedName>
    <definedName name="VBox_79" localSheetId="7">Values!$B$98</definedName>
    <definedName name="VBox_8" localSheetId="7">Values!$B$20</definedName>
    <definedName name="VBox_80" localSheetId="7">Values!$B$99</definedName>
    <definedName name="VBox_81" localSheetId="7">Values!$B$100</definedName>
    <definedName name="VBox_82" localSheetId="7">Values!$B$101</definedName>
    <definedName name="VBox_83" localSheetId="7">Values!$B$102</definedName>
    <definedName name="VBox_84" localSheetId="7">Values!$B$103</definedName>
    <definedName name="VBox_85" localSheetId="7">Values!$B$104</definedName>
    <definedName name="VBox_86" localSheetId="7">Values!$B$105</definedName>
    <definedName name="VBox_87" localSheetId="7">Values!$B$106</definedName>
    <definedName name="VBox_88" localSheetId="7">Values!$B$107</definedName>
    <definedName name="VBox_89" localSheetId="7">Values!$B$108</definedName>
    <definedName name="VBox_9" localSheetId="7">Values!$B$21</definedName>
    <definedName name="VBox_A" localSheetId="7">Values!$B$2</definedName>
    <definedName name="VBox_B" localSheetId="7">Values!$B$3</definedName>
    <definedName name="VBox_C" localSheetId="7">Values!$B$4</definedName>
    <definedName name="VBox_D" localSheetId="7">Values!$B$5</definedName>
    <definedName name="VBox_E" localSheetId="7">Values!$B$6</definedName>
    <definedName name="VBox_F" localSheetId="7">Values!$B$7</definedName>
    <definedName name="VBox_G" localSheetId="7">Values!$B$8</definedName>
    <definedName name="VBox_H" localSheetId="7">Values!$B$9</definedName>
    <definedName name="VBox_I" localSheetId="7">Values!$B$10</definedName>
    <definedName name="VBox_J" localSheetId="7">Values!$B$11</definedName>
    <definedName name="VBox_K" localSheetId="7">Values!$B$12</definedName>
  </definedNames>
  <calcPr calcId="191029"/>
</workbook>
</file>

<file path=xl/calcChain.xml><?xml version="1.0" encoding="utf-8"?>
<calcChain xmlns="http://schemas.openxmlformats.org/spreadsheetml/2006/main">
  <c r="F70" i="6" l="1"/>
  <c r="N63" i="4" l="1"/>
  <c r="N4" i="4" l="1"/>
  <c r="B32" i="9"/>
  <c r="O66" i="6"/>
  <c r="N7" i="4"/>
  <c r="B33" i="9"/>
  <c r="N10" i="4"/>
  <c r="N13" i="4"/>
  <c r="B35" i="9"/>
  <c r="N19" i="4"/>
  <c r="B37" i="9"/>
  <c r="N75" i="1"/>
  <c r="D37" i="2"/>
  <c r="F42" i="5"/>
  <c r="N42" i="5"/>
  <c r="B105" i="9"/>
  <c r="F46" i="5"/>
  <c r="B98" i="9"/>
  <c r="H50" i="6"/>
  <c r="H44" i="6"/>
  <c r="H41" i="6"/>
  <c r="N11" i="6"/>
  <c r="H70" i="6"/>
  <c r="K41" i="6"/>
  <c r="B44" i="9"/>
  <c r="N29" i="2"/>
  <c r="B24" i="9"/>
  <c r="B108" i="9"/>
  <c r="B74" i="9"/>
  <c r="N72" i="2"/>
  <c r="B31" i="9"/>
  <c r="O18" i="7"/>
  <c r="O27" i="7"/>
  <c r="K12" i="7"/>
  <c r="B93" i="9"/>
  <c r="B92" i="9"/>
  <c r="B73" i="9"/>
  <c r="B53" i="9"/>
  <c r="B52" i="9"/>
  <c r="B51" i="9"/>
  <c r="B102" i="9"/>
  <c r="B101" i="9"/>
  <c r="B100" i="9"/>
  <c r="B99" i="9"/>
  <c r="B94" i="9"/>
  <c r="B91" i="9"/>
  <c r="B83" i="9"/>
  <c r="B82" i="9"/>
  <c r="B81" i="9"/>
  <c r="B80" i="9"/>
  <c r="B75" i="9"/>
  <c r="B72" i="9"/>
  <c r="B71" i="9"/>
  <c r="B68" i="9"/>
  <c r="B67" i="9"/>
  <c r="B66" i="9"/>
  <c r="B65" i="9"/>
  <c r="B64" i="9"/>
  <c r="B63" i="9"/>
  <c r="B57" i="9"/>
  <c r="B56" i="9"/>
  <c r="B47" i="9"/>
  <c r="B42" i="9"/>
  <c r="B40" i="9"/>
  <c r="B38" i="9"/>
  <c r="B30" i="9"/>
  <c r="B29" i="9"/>
  <c r="B28" i="9"/>
  <c r="B27" i="9"/>
  <c r="B26" i="9"/>
  <c r="B23" i="9"/>
  <c r="B22" i="9"/>
  <c r="B21" i="9"/>
  <c r="B20" i="9"/>
  <c r="B19" i="9"/>
  <c r="B17" i="9"/>
  <c r="B16" i="9"/>
  <c r="B15" i="9"/>
  <c r="B14" i="9"/>
  <c r="B13" i="9"/>
  <c r="B12" i="9"/>
  <c r="B11" i="9"/>
  <c r="B10" i="9"/>
  <c r="B9" i="9"/>
  <c r="B8" i="9"/>
  <c r="B7" i="9"/>
  <c r="B6" i="9"/>
  <c r="D39" i="5"/>
  <c r="F39" i="5"/>
  <c r="K36" i="7"/>
  <c r="B5" i="9"/>
  <c r="B4" i="9"/>
  <c r="B3" i="9"/>
  <c r="B2" i="9"/>
  <c r="F5" i="6"/>
  <c r="F8" i="6"/>
  <c r="F11" i="6"/>
  <c r="D44" i="6"/>
  <c r="K44" i="6"/>
  <c r="K47" i="6"/>
  <c r="H60" i="6"/>
  <c r="D63" i="6"/>
  <c r="H63" i="6"/>
  <c r="B49" i="9"/>
  <c r="B62" i="9"/>
  <c r="B34" i="9"/>
  <c r="B97" i="9"/>
  <c r="F12" i="7"/>
  <c r="F13" i="7"/>
  <c r="B18" i="9"/>
  <c r="O32" i="7"/>
  <c r="K32" i="7"/>
  <c r="B58" i="9"/>
  <c r="N39" i="5"/>
  <c r="B104" i="9"/>
  <c r="B96" i="9"/>
  <c r="F32" i="7"/>
  <c r="F33" i="7"/>
  <c r="N25" i="4"/>
  <c r="B39" i="9"/>
  <c r="N36" i="2"/>
  <c r="B25" i="9"/>
  <c r="B55" i="9"/>
  <c r="N16" i="4"/>
  <c r="B90" i="9"/>
  <c r="O12" i="7"/>
  <c r="B54" i="9"/>
  <c r="D36" i="2"/>
  <c r="B36" i="9"/>
  <c r="F36" i="7"/>
  <c r="O36" i="7"/>
  <c r="B59" i="9"/>
  <c r="N31" i="4"/>
  <c r="B60" i="9"/>
  <c r="B41" i="9"/>
  <c r="N42" i="4"/>
  <c r="N48" i="4"/>
  <c r="B43" i="9"/>
  <c r="B45" i="9"/>
  <c r="G50" i="4"/>
  <c r="N51" i="4"/>
  <c r="B46" i="9"/>
  <c r="F21" i="5"/>
  <c r="O70" i="6"/>
  <c r="N73" i="4"/>
  <c r="F63" i="6"/>
  <c r="O63" i="6"/>
  <c r="F14" i="5"/>
  <c r="F44" i="6" s="1"/>
  <c r="O44" i="6" s="1"/>
  <c r="F17" i="5"/>
  <c r="N17" i="5" s="1"/>
  <c r="B86" i="9" s="1"/>
  <c r="B48" i="9"/>
  <c r="G51" i="7"/>
  <c r="G77" i="7" s="1"/>
  <c r="N46" i="5"/>
  <c r="B106" i="9"/>
  <c r="N8" i="6"/>
  <c r="B50" i="9"/>
  <c r="F50" i="6"/>
  <c r="O50" i="6"/>
  <c r="B79" i="9"/>
  <c r="N21" i="5"/>
  <c r="B87" i="9"/>
  <c r="D11" i="5" l="1"/>
  <c r="F11" i="5" s="1"/>
  <c r="B76" i="9" s="1"/>
  <c r="B69" i="9"/>
  <c r="B61" i="9"/>
  <c r="B77" i="9"/>
  <c r="F47" i="6"/>
  <c r="O47" i="6" s="1"/>
  <c r="N14" i="5"/>
  <c r="B85" i="9" s="1"/>
  <c r="B78" i="9"/>
  <c r="B70" i="9"/>
  <c r="D36" i="5"/>
  <c r="F41" i="6" l="1"/>
  <c r="O41" i="6" s="1"/>
  <c r="O53" i="6" s="1"/>
  <c r="N11" i="5"/>
  <c r="D41" i="6"/>
  <c r="D60" i="6"/>
  <c r="F60" i="6" s="1"/>
  <c r="O60" i="6" s="1"/>
  <c r="O73" i="6" s="1"/>
  <c r="B89" i="9"/>
  <c r="F36" i="5"/>
  <c r="B84" i="9"/>
  <c r="N24" i="5"/>
  <c r="B88" i="9" s="1"/>
  <c r="N36" i="5" l="1"/>
  <c r="B95" i="9"/>
  <c r="B103" i="9" l="1"/>
  <c r="N49" i="5"/>
  <c r="B10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Campbell</author>
  </authors>
  <commentList>
    <comment ref="B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Heather Campbell:</t>
        </r>
        <r>
          <rPr>
            <sz val="9"/>
            <color indexed="81"/>
            <rFont val="Tahoma"/>
            <family val="2"/>
          </rPr>
          <t xml:space="preserve">
define box name as Vbox_xx and set Formula =box_xx</t>
        </r>
      </text>
    </comment>
    <comment ref="D1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Heather Campbell:</t>
        </r>
        <r>
          <rPr>
            <sz val="9"/>
            <color indexed="81"/>
            <rFont val="Tahoma"/>
            <family val="2"/>
          </rPr>
          <t xml:space="preserve">
put a m in this column if the box is mandatory</t>
        </r>
      </text>
    </comment>
  </commentList>
</comments>
</file>

<file path=xl/sharedStrings.xml><?xml version="1.0" encoding="utf-8"?>
<sst xmlns="http://schemas.openxmlformats.org/spreadsheetml/2006/main" count="587" uniqueCount="313">
  <si>
    <t>Box</t>
  </si>
  <si>
    <t>A</t>
  </si>
  <si>
    <t>B</t>
  </si>
  <si>
    <t>C</t>
  </si>
  <si>
    <t>D</t>
  </si>
  <si>
    <t>E</t>
  </si>
  <si>
    <t>GP Private fee (self employed) accounts year end, where private fees are</t>
  </si>
  <si>
    <t>F</t>
  </si>
  <si>
    <t>G</t>
  </si>
  <si>
    <t>H</t>
  </si>
  <si>
    <t>I</t>
  </si>
  <si>
    <t xml:space="preserve">All entries on this form should be completed with reference to all income and expenditure in </t>
  </si>
  <si>
    <t>for the expenses ratio</t>
  </si>
  <si>
    <t>Box No.</t>
  </si>
  <si>
    <t>Step 1</t>
  </si>
  <si>
    <t xml:space="preserve">Step 2    </t>
  </si>
  <si>
    <t>+</t>
  </si>
  <si>
    <t>Step 3</t>
  </si>
  <si>
    <t>Step 4</t>
  </si>
  <si>
    <t xml:space="preserve">Add your other medical related income, before expenses, </t>
  </si>
  <si>
    <t>declared elsewhere on your tax return, adjusted for tax purposes.</t>
  </si>
  <si>
    <t xml:space="preserve">Step 5  </t>
  </si>
  <si>
    <t>-</t>
  </si>
  <si>
    <t xml:space="preserve">pensioned separately </t>
  </si>
  <si>
    <t>=</t>
  </si>
  <si>
    <t xml:space="preserve">Step 1    </t>
  </si>
  <si>
    <t xml:space="preserve">State the amount of income included in Box 1 above </t>
  </si>
  <si>
    <t>Step 2</t>
  </si>
  <si>
    <t xml:space="preserve">State the amount of income included in Box 2 above </t>
  </si>
  <si>
    <t xml:space="preserve">State the amount of income included in Box 3 above </t>
  </si>
  <si>
    <t xml:space="preserve">State the amount of income included in Box 4 above </t>
  </si>
  <si>
    <t>Step 5</t>
  </si>
  <si>
    <t>Divide Box 12</t>
  </si>
  <si>
    <t>By Box 6</t>
  </si>
  <si>
    <t>Calculation of total expenses</t>
  </si>
  <si>
    <t>in respect of medical related income</t>
  </si>
  <si>
    <t xml:space="preserve"> Add your medical related expenses claimed elsewhere </t>
  </si>
  <si>
    <t>or set against income declared elsewhere on your tax return</t>
  </si>
  <si>
    <t>Add interest paid on a loan for professional purposes</t>
  </si>
  <si>
    <t>Calculation of Pensionable Profits</t>
  </si>
  <si>
    <t>(Box 1 - Box 14)</t>
  </si>
  <si>
    <t xml:space="preserve">Taxable profit from self employment pages  </t>
  </si>
  <si>
    <t>(Box 2 - Box 15)</t>
  </si>
  <si>
    <t xml:space="preserve">Taxable employed income less related expenses </t>
  </si>
  <si>
    <t>(Box 3 - Box 16)</t>
  </si>
  <si>
    <t xml:space="preserve">Other medical related income declared on tax return </t>
  </si>
  <si>
    <t>(Box 4 - Box 17)</t>
  </si>
  <si>
    <t xml:space="preserve">Less: </t>
  </si>
  <si>
    <t xml:space="preserve">Less     </t>
  </si>
  <si>
    <t>Less</t>
  </si>
  <si>
    <t xml:space="preserve">Add    </t>
  </si>
  <si>
    <t>EXPENSES CAN AFFECT THE LEVEL OF YOUR SUPERANNUABLE PRACTITIONER</t>
  </si>
  <si>
    <t>OR BENEFICIAL TO YOU.  PROFESSIONAL ADVICE MUST BE SOUGHT FROM YOUR</t>
  </si>
  <si>
    <t>ACCOUNTANT OR INDEPENDENT FINANCIAL ADVISER SHOULD YOU REQUIRE IT.</t>
  </si>
  <si>
    <t xml:space="preserve"> Your interest paid (Box 18)</t>
  </si>
  <si>
    <t>x</t>
  </si>
  <si>
    <t xml:space="preserve">Memo   </t>
  </si>
  <si>
    <t>Contribution</t>
  </si>
  <si>
    <t>due less</t>
  </si>
  <si>
    <t>Relevant %</t>
  </si>
  <si>
    <t xml:space="preserve">in respect of </t>
  </si>
  <si>
    <t>practice income</t>
  </si>
  <si>
    <t xml:space="preserve">Employee pension  </t>
  </si>
  <si>
    <t>contributions</t>
  </si>
  <si>
    <t>Added years pension</t>
  </si>
  <si>
    <t xml:space="preserve">Employer pension                                              </t>
  </si>
  <si>
    <t xml:space="preserve">If the standard method shown cannot be used, the alternative method shown must be used. </t>
  </si>
  <si>
    <t>need to be amended to record this information adequately on an item by item basis.</t>
  </si>
  <si>
    <t>By total income (Box 6)</t>
  </si>
  <si>
    <t>Add</t>
  </si>
  <si>
    <t>Ratio for allocation of expenses not separately allocated:</t>
  </si>
  <si>
    <t xml:space="preserve">   expenses</t>
  </si>
  <si>
    <t xml:space="preserve">    +</t>
  </si>
  <si>
    <t xml:space="preserve">Or your own method </t>
  </si>
  <si>
    <t xml:space="preserve">If the above calculation and allocation ratio does not give you a fair conclusion, you must use an </t>
  </si>
  <si>
    <t>GP Declaration</t>
  </si>
  <si>
    <t>Date</t>
  </si>
  <si>
    <t>relates.</t>
  </si>
  <si>
    <t>%</t>
  </si>
  <si>
    <t>Turn to Page 2</t>
  </si>
  <si>
    <t>Turn to Page 3</t>
  </si>
  <si>
    <t>Turn to Page 4</t>
  </si>
  <si>
    <t>Contributions already</t>
  </si>
  <si>
    <t>paid</t>
  </si>
  <si>
    <t>pensioned separately</t>
  </si>
  <si>
    <t>This is your total expenses in application of the income ratio</t>
  </si>
  <si>
    <t>Add your medical related employed income reflected</t>
  </si>
  <si>
    <t>return</t>
  </si>
  <si>
    <t>Total amount of contributions (over)/under paid for the year</t>
  </si>
  <si>
    <r>
      <t xml:space="preserve">Enter the amount of </t>
    </r>
    <r>
      <rPr>
        <b/>
        <sz val="14"/>
        <rFont val="Arial"/>
        <family val="2"/>
      </rPr>
      <t xml:space="preserve">SENIORITY </t>
    </r>
    <r>
      <rPr>
        <sz val="14"/>
        <rFont val="Arial"/>
        <family val="2"/>
      </rPr>
      <t xml:space="preserve">allocated to you per the </t>
    </r>
  </si>
  <si>
    <t>that this Certificate refers to.</t>
  </si>
  <si>
    <t>NI number or Pension Scheme Ref No</t>
  </si>
  <si>
    <r>
      <t xml:space="preserve">Practice Reference Number </t>
    </r>
    <r>
      <rPr>
        <b/>
        <sz val="14"/>
        <rFont val="Arial"/>
        <family val="2"/>
      </rPr>
      <t>and</t>
    </r>
    <r>
      <rPr>
        <sz val="14"/>
        <rFont val="Arial"/>
        <family val="2"/>
      </rPr>
      <t xml:space="preserve"> Scheme </t>
    </r>
  </si>
  <si>
    <t>Employing Authority code</t>
  </si>
  <si>
    <t>Practice accounts year end, to which this Certificate relates</t>
  </si>
  <si>
    <t>J</t>
  </si>
  <si>
    <t>paid and recorded</t>
  </si>
  <si>
    <t xml:space="preserve">   paid and recorded</t>
  </si>
  <si>
    <t>GP (or non-GP)</t>
  </si>
  <si>
    <t>Provider's signature</t>
  </si>
  <si>
    <t>Provider's name</t>
  </si>
  <si>
    <t xml:space="preserve">multiplied by % </t>
  </si>
  <si>
    <t>stated in boxes</t>
  </si>
  <si>
    <t>contributions due</t>
  </si>
  <si>
    <t>Type of contract (ie GMS, PMS, SPMS, APMS)</t>
  </si>
  <si>
    <t>To be completed by all GMS, PMS, SPMS and APMS GP (and non-GP) Providers who are partners or 'single-handers'</t>
  </si>
  <si>
    <t>not fed through the Practice accounts</t>
  </si>
  <si>
    <t xml:space="preserve">Enter 'Yes' in this box if figures in this Certificate are from a provisional tax </t>
  </si>
  <si>
    <t xml:space="preserve">respect of the GP or non GP Provider </t>
  </si>
  <si>
    <t xml:space="preserve">by the PCT/LHB for </t>
  </si>
  <si>
    <t>by the PCT/LHB for</t>
  </si>
  <si>
    <t>Practice Reference Number (see note D)</t>
  </si>
  <si>
    <t>Provider's full name</t>
  </si>
  <si>
    <t xml:space="preserve">Multiply Box 33 by the fraction      </t>
  </si>
  <si>
    <t xml:space="preserve">Deduct your income included above in Boxes 1, 2, 3 and 4 </t>
  </si>
  <si>
    <t xml:space="preserve">Deduct your income included above in Boxes 7, 8, 9 and 10 </t>
  </si>
  <si>
    <t>ratio</t>
  </si>
  <si>
    <r>
      <t>NOT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to be completed where the Practice is a limited company, or by any Salaried GPs.</t>
    </r>
  </si>
  <si>
    <t>contributions*</t>
  </si>
  <si>
    <t xml:space="preserve"> x Expenses (Box 19)</t>
  </si>
  <si>
    <t>Take the total expenses shown in Box 19</t>
  </si>
  <si>
    <t>of the self-employment (full) pages of your tax return, in respect of medical</t>
  </si>
  <si>
    <t>on the self employment (short) pages.</t>
  </si>
  <si>
    <t>17, 18, 19 &amp; 20 of the employment pages of your tax return</t>
  </si>
  <si>
    <t>Enter 'Yes' if earnings cap applies to your added years purchase</t>
  </si>
  <si>
    <t>Money Purchase AVC%*</t>
  </si>
  <si>
    <t>Money Purchase amount*</t>
  </si>
  <si>
    <t>Additional Pension amount*</t>
  </si>
  <si>
    <t>Determination of the tiered employee contribution rate to be</t>
  </si>
  <si>
    <t>The pensionable amount of other</t>
  </si>
  <si>
    <t xml:space="preserve">salaried income treated as practitioner </t>
  </si>
  <si>
    <t>pay (hospital bed fund posts)</t>
  </si>
  <si>
    <t>This is your gross practitioner pensionable pay</t>
  </si>
  <si>
    <t>for the determination of the tier rate you will pay</t>
  </si>
  <si>
    <t>Any other pensionable practitioner pay not</t>
  </si>
  <si>
    <t>included above; eg other type 1 practitioner</t>
  </si>
  <si>
    <t>certificate</t>
  </si>
  <si>
    <t>K</t>
  </si>
  <si>
    <t>date of retirement, including 24 hour retirement.  Also use this box to include</t>
  </si>
  <si>
    <t>********</t>
  </si>
  <si>
    <t>OF DETERMINING THE EMPLOYEE CONTRIBUTION TIER RATE.</t>
  </si>
  <si>
    <t>authority to arrange any adjustment necessary.</t>
  </si>
  <si>
    <t>Turn to Page 6</t>
  </si>
  <si>
    <t>Also use this box to provide any other information that may assist the processing of this certificate, including notes</t>
  </si>
  <si>
    <t>ADDITIONAL INFORMATION BOX</t>
  </si>
  <si>
    <t>GMS, PMS, SPMS OR APMS CONTRACT</t>
  </si>
  <si>
    <t>This is your Pensionable profit for GMS, PMS, SPMS or APMS purposes</t>
  </si>
  <si>
    <t>about retirement, 24 hour retirement, seniority, added years capped income etc.</t>
  </si>
  <si>
    <t>Pensionable pay from box 36</t>
  </si>
  <si>
    <t>Tier rates for employee contributions</t>
  </si>
  <si>
    <t>WORKINGS PAGE</t>
  </si>
  <si>
    <t>Turn to page 5</t>
  </si>
  <si>
    <t xml:space="preserve"> x  (Box 43)</t>
  </si>
  <si>
    <t>Match the figure from box 54 to the bands below</t>
  </si>
  <si>
    <t>57a</t>
  </si>
  <si>
    <t>57b</t>
  </si>
  <si>
    <t>74a</t>
  </si>
  <si>
    <t>74b</t>
  </si>
  <si>
    <t>alternative method of your own, and clearly explain your reasons and methodology in box 89 on page 5.</t>
  </si>
  <si>
    <t>and 72 on page 5:</t>
  </si>
  <si>
    <t>&amp; 74b.</t>
  </si>
  <si>
    <t>Money Purchase AVC*</t>
  </si>
  <si>
    <t>£</t>
  </si>
  <si>
    <t>as indicated below.</t>
  </si>
  <si>
    <t>Tier</t>
  </si>
  <si>
    <t>Contributions due</t>
  </si>
  <si>
    <t>Total</t>
  </si>
  <si>
    <t>Practice</t>
  </si>
  <si>
    <t>Contributions paid</t>
  </si>
  <si>
    <t>To pay or be refunded</t>
  </si>
  <si>
    <t>Totals</t>
  </si>
  <si>
    <t>Total practice amount of contributions (over)/under paid for the year</t>
  </si>
  <si>
    <t>38a</t>
  </si>
  <si>
    <t>Practice contributions</t>
  </si>
  <si>
    <t>Total contributions</t>
  </si>
  <si>
    <t>Specify your GP (or non-GP) share of income declared in Boxes</t>
  </si>
  <si>
    <t xml:space="preserve">3.29 &amp; 3.50 of the full Practice partnership tax return of your </t>
  </si>
  <si>
    <t xml:space="preserve">medical Practice, adjusted for tax purposes (i.e. reflects your </t>
  </si>
  <si>
    <t>share of boxes 3.29 and 3.50 minus your share of Box 3.71).</t>
  </si>
  <si>
    <t xml:space="preserve">3.47, 3.48 &amp; 3.64 of the full Practice partnership tax return, in respect of medical related  </t>
  </si>
  <si>
    <t xml:space="preserve">Specify the total of your GP or non-GP share of expenses declared in Boxes 3.46, </t>
  </si>
  <si>
    <t>&amp; 3.64 minus your share of Box 3.69 plus your share of box 3.70).</t>
  </si>
  <si>
    <t xml:space="preserve">work, adjusted for tax purposes (i.e. reflects the total of your share of Boxes 3.46, 3.47, 3.48,  </t>
  </si>
  <si>
    <t>Add your employed expenses declared in Boxes</t>
  </si>
  <si>
    <t xml:space="preserve">Taxable profit from Practice partnership </t>
  </si>
  <si>
    <t>Total of Boxes 20 to 23</t>
  </si>
  <si>
    <t>tick this Box and enter your explanation in the Box 89.</t>
  </si>
  <si>
    <t xml:space="preserve">Where the GP (or non-GP) Provider is required to use the alternative method, accounting records will </t>
  </si>
  <si>
    <t>and enter the corresponding tier rate in Boxes 55</t>
  </si>
  <si>
    <t>Amount in Box</t>
  </si>
  <si>
    <t>stated in Boxes</t>
  </si>
  <si>
    <t xml:space="preserve">55 to 58 are </t>
  </si>
  <si>
    <t>* See Boxes 46 to 54 on page 4 and the accompanying notes regarding the employee tier rate to be used.</t>
  </si>
  <si>
    <r>
      <t xml:space="preserve">Please collect </t>
    </r>
    <r>
      <rPr>
        <b/>
        <sz val="14"/>
        <rFont val="Arial"/>
        <family val="2"/>
      </rPr>
      <t>ALL</t>
    </r>
    <r>
      <rPr>
        <sz val="14"/>
        <rFont val="Arial"/>
        <family val="2"/>
      </rPr>
      <t xml:space="preserve"> my underpaid contributions from my main Practice contract</t>
    </r>
  </si>
  <si>
    <t xml:space="preserve">not accounted for in Boxes 14 to 17 </t>
  </si>
  <si>
    <t>may be below this published amount because of income pensioned elsewhere.  Where that is the</t>
  </si>
  <si>
    <t>"I confirm that information provided on this Certificate is correct, is consistent with my HMRC tax return, my declared</t>
  </si>
  <si>
    <t>practice accounts and included in your income above</t>
  </si>
  <si>
    <t>from honorary board posts, salaried clinical posts or</t>
  </si>
  <si>
    <t>salaried community medical officer posts</t>
  </si>
  <si>
    <t>38b</t>
  </si>
  <si>
    <t>38c</t>
  </si>
  <si>
    <t>Enter the amount of excluded income included in Box 38 above</t>
  </si>
  <si>
    <t>case, please enter the lower amount here and explain in box 89 where the balance has been allocated).</t>
  </si>
  <si>
    <t>Please refer to the guidance notes when completing this Certificate</t>
  </si>
  <si>
    <t>NOW COPY THE FIGURE FROM BOX 36 TO BOX 46 AND BEGIN THE PROCESS</t>
  </si>
  <si>
    <t>L</t>
  </si>
  <si>
    <t>M</t>
  </si>
  <si>
    <t>Calculation of GP share, or non-GP share of total HSC income and non-HSC income,</t>
  </si>
  <si>
    <t xml:space="preserve">This is your total medical HSC &amp; non-HSC income for the purposes of the income </t>
  </si>
  <si>
    <t>Calculation of HSC Pension Scheme Contributions</t>
  </si>
  <si>
    <t>If you cannot use the standard or alternative non-HSC expense calculations explain your own</t>
  </si>
  <si>
    <t>method of non-HSC expense calculation here.</t>
  </si>
  <si>
    <t>HSC pensionable pay does not include non-HSC (i.e. private) income, and that I shall pay all contributions due."</t>
  </si>
  <si>
    <t>and confirm that they have been used to confirm, record and pay over to HSC Pensions</t>
  </si>
  <si>
    <t>the appropriate HSC Pension Scheme contributions for the year to which this Certificate</t>
  </si>
  <si>
    <t>Calculation of non-HSC expenses</t>
  </si>
  <si>
    <t>The standard method for the calculation of non-HSC expenses:</t>
  </si>
  <si>
    <t>Divide Non-HSC income (Box 12)</t>
  </si>
  <si>
    <t>The alternative method for the calculation of non-HSC expenses:</t>
  </si>
  <si>
    <t>Expenses wholly attributable to HSC income</t>
  </si>
  <si>
    <t>Expenses wholly attributable to non-HSC income</t>
  </si>
  <si>
    <t>Expenses that cannot be separately allocated to HSC</t>
  </si>
  <si>
    <t>or non-HSC income</t>
  </si>
  <si>
    <t>Divide non-HSC income  (Box 12)</t>
  </si>
  <si>
    <t xml:space="preserve">Total non-HSC expenses </t>
  </si>
  <si>
    <t>Your total non-HSC income (Box 12)</t>
  </si>
  <si>
    <t xml:space="preserve">Any other pensionable HSC GP income NOT in Boxes 20 to 23 that has not been </t>
  </si>
  <si>
    <t>Your non HSC expenses (Box 39 to 45 or from Box 89 under your own method)</t>
  </si>
  <si>
    <t xml:space="preserve">If you have not used the standard method of apportioning non-HSC expenses </t>
  </si>
  <si>
    <t xml:space="preserve">N.B.  USING THE ALTERNATIVE OR YOUR OWN METHOD OF CALCULATING NON-HSC </t>
  </si>
  <si>
    <t>PAY.  HSC PENSIONS CANNOT OFFER ADVICE ON WHICH METHOD MAY BE MOST APPLICABLE</t>
  </si>
  <si>
    <t>Calculation of GP (or non- GP) share of total non-HSC medical income for the expenses ratio</t>
  </si>
  <si>
    <t xml:space="preserve">relating to non HSC income </t>
  </si>
  <si>
    <t>This is your total non-HSC income for the purposes of the income ratio</t>
  </si>
  <si>
    <t>Calculation of non-HSC income: Total medical income ratio</t>
  </si>
  <si>
    <t xml:space="preserve"> Total non-HSC Income</t>
  </si>
  <si>
    <t xml:space="preserve"> Total HSC and non-HSC income</t>
  </si>
  <si>
    <t>BSO Agreement</t>
  </si>
  <si>
    <t>Host Board/Trust</t>
  </si>
  <si>
    <t>s</t>
  </si>
  <si>
    <t>d</t>
  </si>
  <si>
    <t>m</t>
  </si>
  <si>
    <t>Value</t>
  </si>
  <si>
    <t>Mandatory?</t>
  </si>
  <si>
    <t>Type</t>
  </si>
  <si>
    <t>Add your self employed income declared in Boxes 15 &amp; 16</t>
  </si>
  <si>
    <t>related work, adjusted for tax purposes (i.e. reflects Boxes 15 plus</t>
  </si>
  <si>
    <t>16 minus 62)</t>
  </si>
  <si>
    <t>Add the total of your self employed expenses declared in Box 31</t>
  </si>
  <si>
    <t>related work, adjusted for tax purposes (i.e. reflects the total of Boxes 31</t>
  </si>
  <si>
    <t>&amp; 57 minus Box 61).</t>
  </si>
  <si>
    <t>appear consistent with the relevant HSC work and income that the Board/Trust is aware of</t>
  </si>
  <si>
    <t>Use Boxes 9 &amp; 10 adjusted for tax purposes where income is below £81,000 on the 'short' pages</t>
  </si>
  <si>
    <t>Use Box 20 plus Boxes 23, 24 &amp; 25  minus Boxes 26 &amp; 27where income is below 81,000</t>
  </si>
  <si>
    <r>
      <t xml:space="preserve">If you give false information you may be liable to investigation and prosecution.  </t>
    </r>
    <r>
      <rPr>
        <b/>
        <u/>
        <sz val="14"/>
        <rFont val="Arial"/>
        <family val="2"/>
      </rPr>
      <t>Only those certificates received by the due date will be included to calculate the NI average for seniority purposes.</t>
    </r>
  </si>
  <si>
    <t>the date of leaving one Practice, but not retiring, or date of opt out.</t>
  </si>
  <si>
    <t>Added years/ERRBO pension</t>
  </si>
  <si>
    <t>For annualising purposes</t>
  </si>
  <si>
    <t>GMS</t>
  </si>
  <si>
    <t>GP Sessional OOH income Gross of Contributions</t>
  </si>
  <si>
    <t>through Shared Services/DUC/WUC</t>
  </si>
  <si>
    <t xml:space="preserve">Salaried OOH income Gross of Contributions </t>
  </si>
  <si>
    <r>
      <t xml:space="preserve">Any amount included in Boxes 20 to 23 pensioned separately 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/>
    </r>
  </si>
  <si>
    <t>PENSIONED SEPARATELY</t>
  </si>
  <si>
    <t>IPS</t>
  </si>
  <si>
    <t>This is your Pensionable profit for GMS  purposes</t>
  </si>
  <si>
    <t xml:space="preserve">Where a shortfall/overpayment of contributions has arisen at Box 71 and Box 88 in respect of income declared at Box 26 and 36, it is </t>
  </si>
  <si>
    <t xml:space="preserve">I have checked the figures shown in Boxes 26 and 36 of this Certificate and am satisfied that they </t>
  </si>
  <si>
    <t xml:space="preserve">HSC Pension Service </t>
  </si>
  <si>
    <t>Pensionable income from any</t>
  </si>
  <si>
    <t>GP Locum work</t>
  </si>
  <si>
    <t>Gross of contributions for Salaried and Sessional . This will include all OOH posts pensioned through Shared Services/DUC/WUC.</t>
  </si>
  <si>
    <t>in Box 1 of the employment pages of your tax return.  Inclusive of any incentive payments.</t>
  </si>
  <si>
    <t>pensioned separately.  Gross of contributions for Salaried and Sessional.  Exclude any incentive payments.</t>
  </si>
  <si>
    <t>Use Box 89 to provide details of these employments.</t>
  </si>
  <si>
    <t>DECLARATION OF TOTAL HSC PENSIONABLE PROFITS</t>
  </si>
  <si>
    <t xml:space="preserve">Record Provider(s) Names : </t>
  </si>
  <si>
    <t xml:space="preserve">Record Provider(s) Names :  </t>
  </si>
  <si>
    <t>* You must enter zero or the actual % in Boxes  56 &amp; 57, and  74 and zero or the actual amount in Boxes 57a &amp; 57b and 74a  and 74b</t>
  </si>
  <si>
    <t>47,48,49,50,51,53</t>
  </si>
  <si>
    <t xml:space="preserve">72 to 74b are </t>
  </si>
  <si>
    <t xml:space="preserve">GMS Pensionable profit </t>
  </si>
  <si>
    <t xml:space="preserve">Other Practitioner Pensionable Profit </t>
  </si>
  <si>
    <t>Confirm details in Box 89</t>
  </si>
  <si>
    <t>pensioned separately, you may need to contact the relevant employing</t>
  </si>
  <si>
    <t>any OOH posts</t>
  </si>
  <si>
    <t>Mark the boxes below  to indicate how shortfalls/overpayments are to be collected/repaid.</t>
  </si>
  <si>
    <r>
      <t xml:space="preserve">possible to arrange for the payment of this amount, either by deduction from the GMS  or by BACS payment to </t>
    </r>
    <r>
      <rPr>
        <b/>
        <sz val="14"/>
        <rFont val="Arial"/>
        <family val="2"/>
      </rPr>
      <t xml:space="preserve"> HSC Pension Scheme Account - see Guidance Notes for Bank details</t>
    </r>
  </si>
  <si>
    <t xml:space="preserve">relating to non HSC  income </t>
  </si>
  <si>
    <t>of commencement or opt in.</t>
  </si>
  <si>
    <t>I have arranged a BACs transfer for the total underpaid contributions due</t>
  </si>
  <si>
    <t>The electronic spreadsheet version of the Certificate is acceptable subject to a paper page 5 being provided with the Provider's signature.</t>
  </si>
  <si>
    <t>GP (and non GP) Providers Annual Certificate of Pensionable Profits 24/25</t>
  </si>
  <si>
    <t xml:space="preserve">(e.g. 31.03.2025) </t>
  </si>
  <si>
    <t>(e.g. 31.03.2025)</t>
  </si>
  <si>
    <t>If you have started in Practice during 2024/25, please enter the date</t>
  </si>
  <si>
    <t>If you have retired from the Scheme during 2024/25, please enter your</t>
  </si>
  <si>
    <t>No entry required for 24/25 year - OOH sessional treated as Income pensioned separately</t>
  </si>
  <si>
    <r>
      <t xml:space="preserve">Amount of Pension Cap for </t>
    </r>
    <r>
      <rPr>
        <b/>
        <sz val="14"/>
        <rFont val="Arial"/>
        <family val="2"/>
      </rPr>
      <t>Added Years</t>
    </r>
    <r>
      <rPr>
        <sz val="14"/>
        <rFont val="Arial"/>
        <family val="2"/>
      </rPr>
      <t xml:space="preserve"> purposes for the year (This is £223,800 for 24/25, but </t>
    </r>
  </si>
  <si>
    <t>No entry required for 24/25 year</t>
  </si>
  <si>
    <t>applied to all practitioner pay for 2024/25.   Where income has been</t>
  </si>
  <si>
    <t>2024/25</t>
  </si>
  <si>
    <t>You must send the Certificate to HSC Pensions Branch as soon as possible and NO LATER THAN 28th February 2026</t>
  </si>
  <si>
    <t>Up to £13,259</t>
  </si>
  <si>
    <t>£13,260.00 up to £26,831.99</t>
  </si>
  <si>
    <t>£26,832.00 up to £32,961.99</t>
  </si>
  <si>
    <t>£32,962.00 up to £49,078.99</t>
  </si>
  <si>
    <t>£62,925 and above</t>
  </si>
  <si>
    <t>Pensionable pay relating to the HSC Pension Scheme year ended 31 March 2025</t>
  </si>
  <si>
    <t xml:space="preserve">Box 35 Carry forward of transitional profits </t>
  </si>
  <si>
    <t>year 2 (see guidance notes)</t>
  </si>
  <si>
    <t>£49,079.00 up to £62,924.99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</si>
</sst>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;#,##0.00"/>
    <numFmt numFmtId="165" formatCode="#,##0.00;\(#,##0.00\)"/>
    <numFmt numFmtId="166" formatCode="#,##0;\(#,##0\)"/>
    <numFmt numFmtId="167" formatCode="_-* #,##0.0_-;\-* #,##0.0_-;_-* &quot;-&quot;??_-;_-@_-"/>
    <numFmt numFmtId="168" formatCode="_-* #,##0_-;\-* #,##0_-;_-* &quot;-&quot;??_-;_-@_-"/>
    <numFmt numFmtId="169" formatCode="#,##0.00_ ;[Red]\-#,##0.00\ "/>
    <numFmt numFmtId="170" formatCode="&quot;£&quot;#,##0"/>
    <numFmt numFmtId="171" formatCode="0.0"/>
    <numFmt numFmtId="172" formatCode="d\.m\.yy;@"/>
    <numFmt numFmtId="173" formatCode="dd\.mm\.yyyy"/>
  </numFmts>
  <fonts count="34">
    <font>
      <sz val="10"/>
      <name val="Arial"/>
    </font>
    <font>
      <sz val="10"/>
      <name val="Arial"/>
      <family val="2"/>
    </font>
    <font>
      <sz val="13"/>
      <name val="Arial"/>
      <family val="2"/>
    </font>
    <font>
      <b/>
      <i/>
      <sz val="28"/>
      <color indexed="9"/>
      <name val="Arial Black"/>
      <family val="2"/>
    </font>
    <font>
      <b/>
      <sz val="13"/>
      <name val="Arial"/>
      <family val="2"/>
    </font>
    <font>
      <b/>
      <i/>
      <sz val="22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4"/>
      <name val="Monotype Sorts"/>
      <charset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indexed="4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b/>
      <u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Border="1"/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0" xfId="0" applyFont="1"/>
    <xf numFmtId="164" fontId="8" fillId="0" borderId="0" xfId="0" applyNumberFormat="1" applyFont="1" applyAlignment="1">
      <alignment horizontal="right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Border="1"/>
    <xf numFmtId="0" fontId="9" fillId="0" borderId="0" xfId="0" applyFont="1" applyBorder="1"/>
    <xf numFmtId="165" fontId="8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Border="1" applyAlignment="1">
      <alignment horizontal="right"/>
    </xf>
    <xf numFmtId="9" fontId="8" fillId="0" borderId="0" xfId="0" applyNumberFormat="1" applyFont="1" applyBorder="1"/>
    <xf numFmtId="0" fontId="12" fillId="0" borderId="0" xfId="0" applyFont="1" applyBorder="1" applyAlignment="1"/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65" fontId="8" fillId="0" borderId="0" xfId="0" applyNumberFormat="1" applyFont="1" applyFill="1" applyBorder="1"/>
    <xf numFmtId="0" fontId="8" fillId="0" borderId="0" xfId="0" applyFont="1" applyFill="1" applyAlignment="1">
      <alignment horizontal="left"/>
    </xf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0" fontId="8" fillId="0" borderId="1" xfId="0" applyFont="1" applyBorder="1"/>
    <xf numFmtId="0" fontId="11" fillId="0" borderId="0" xfId="0" applyFont="1" applyBorder="1"/>
    <xf numFmtId="164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8" fontId="8" fillId="0" borderId="0" xfId="1" applyNumberFormat="1" applyFont="1" applyAlignment="1">
      <alignment horizontal="right"/>
    </xf>
    <xf numFmtId="168" fontId="8" fillId="0" borderId="0" xfId="1" applyNumberFormat="1" applyFont="1" applyBorder="1" applyAlignment="1">
      <alignment horizontal="center"/>
    </xf>
    <xf numFmtId="168" fontId="8" fillId="0" borderId="0" xfId="1" applyNumberFormat="1" applyFont="1"/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0" fontId="3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/>
    </xf>
    <xf numFmtId="0" fontId="17" fillId="0" borderId="0" xfId="0" applyFont="1"/>
    <xf numFmtId="0" fontId="18" fillId="0" borderId="0" xfId="0" applyFont="1"/>
    <xf numFmtId="168" fontId="16" fillId="0" borderId="0" xfId="1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168" fontId="16" fillId="0" borderId="0" xfId="1" applyNumberFormat="1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2" xfId="0" applyBorder="1"/>
    <xf numFmtId="0" fontId="0" fillId="0" borderId="0" xfId="0" applyBorder="1"/>
    <xf numFmtId="0" fontId="14" fillId="0" borderId="0" xfId="0" applyFont="1" applyBorder="1" applyAlignment="1">
      <alignment horizontal="center"/>
    </xf>
    <xf numFmtId="43" fontId="7" fillId="0" borderId="0" xfId="1" applyNumberFormat="1" applyFont="1" applyAlignment="1">
      <alignment horizontal="right"/>
    </xf>
    <xf numFmtId="43" fontId="8" fillId="0" borderId="0" xfId="1" applyNumberFormat="1" applyFont="1" applyAlignment="1">
      <alignment horizontal="right"/>
    </xf>
    <xf numFmtId="43" fontId="7" fillId="0" borderId="0" xfId="1" applyNumberFormat="1" applyFont="1" applyBorder="1" applyAlignment="1">
      <alignment horizontal="right"/>
    </xf>
    <xf numFmtId="43" fontId="8" fillId="0" borderId="0" xfId="1" applyNumberFormat="1" applyFont="1" applyBorder="1" applyAlignment="1">
      <alignment horizontal="right"/>
    </xf>
    <xf numFmtId="43" fontId="16" fillId="0" borderId="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8" fillId="0" borderId="0" xfId="0" applyNumberFormat="1" applyFont="1" applyBorder="1"/>
    <xf numFmtId="43" fontId="8" fillId="0" borderId="0" xfId="0" applyNumberFormat="1" applyFont="1" applyAlignment="1">
      <alignment horizontal="center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Border="1"/>
    <xf numFmtId="43" fontId="8" fillId="0" borderId="0" xfId="0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left"/>
    </xf>
    <xf numFmtId="168" fontId="7" fillId="0" borderId="0" xfId="0" applyNumberFormat="1" applyFont="1" applyFill="1" applyBorder="1" applyAlignment="1">
      <alignment horizontal="left"/>
    </xf>
    <xf numFmtId="168" fontId="8" fillId="0" borderId="0" xfId="0" applyNumberFormat="1" applyFont="1" applyBorder="1" applyAlignment="1">
      <alignment horizontal="left"/>
    </xf>
    <xf numFmtId="168" fontId="7" fillId="0" borderId="0" xfId="0" applyNumberFormat="1" applyFont="1" applyAlignment="1">
      <alignment horizontal="left"/>
    </xf>
    <xf numFmtId="43" fontId="8" fillId="0" borderId="0" xfId="1" applyNumberFormat="1" applyFont="1" applyFill="1" applyBorder="1" applyAlignment="1">
      <alignment horizontal="center"/>
    </xf>
    <xf numFmtId="43" fontId="8" fillId="0" borderId="0" xfId="1" applyNumberFormat="1" applyFont="1" applyBorder="1"/>
    <xf numFmtId="165" fontId="8" fillId="0" borderId="0" xfId="0" applyNumberFormat="1" applyFont="1"/>
    <xf numFmtId="0" fontId="8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4" xfId="0" applyBorder="1"/>
    <xf numFmtId="43" fontId="8" fillId="0" borderId="0" xfId="1" applyFont="1" applyBorder="1"/>
    <xf numFmtId="43" fontId="8" fillId="0" borderId="0" xfId="1" applyFont="1" applyBorder="1" applyAlignment="1"/>
    <xf numFmtId="43" fontId="8" fillId="0" borderId="0" xfId="1" applyFont="1"/>
    <xf numFmtId="43" fontId="8" fillId="0" borderId="0" xfId="1" applyFont="1" applyFill="1" applyBorder="1" applyAlignment="1">
      <alignment horizontal="center"/>
    </xf>
    <xf numFmtId="165" fontId="8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21" fillId="0" borderId="0" xfId="0" applyFont="1"/>
    <xf numFmtId="164" fontId="7" fillId="0" borderId="0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2" xfId="0" applyFont="1" applyBorder="1"/>
    <xf numFmtId="165" fontId="8" fillId="0" borderId="0" xfId="1" applyNumberFormat="1" applyFont="1" applyFill="1" applyBorder="1" applyAlignment="1">
      <alignment horizontal="right"/>
    </xf>
    <xf numFmtId="43" fontId="7" fillId="0" borderId="0" xfId="0" applyNumberFormat="1" applyFont="1" applyFill="1" applyAlignment="1">
      <alignment horizontal="right"/>
    </xf>
    <xf numFmtId="43" fontId="7" fillId="0" borderId="0" xfId="0" applyNumberFormat="1" applyFont="1" applyAlignment="1">
      <alignment horizontal="right"/>
    </xf>
    <xf numFmtId="43" fontId="8" fillId="0" borderId="0" xfId="1" applyNumberFormat="1" applyFont="1" applyFill="1" applyBorder="1" applyAlignment="1">
      <alignment horizontal="right"/>
    </xf>
    <xf numFmtId="43" fontId="8" fillId="0" borderId="0" xfId="0" applyNumberFormat="1" applyFont="1" applyAlignment="1">
      <alignment horizontal="right"/>
    </xf>
    <xf numFmtId="0" fontId="8" fillId="0" borderId="0" xfId="0" applyFont="1" applyAlignment="1"/>
    <xf numFmtId="169" fontId="1" fillId="0" borderId="0" xfId="0" applyNumberFormat="1" applyFont="1"/>
    <xf numFmtId="169" fontId="2" fillId="0" borderId="0" xfId="1" applyNumberFormat="1" applyFont="1" applyBorder="1"/>
    <xf numFmtId="169" fontId="8" fillId="0" borderId="0" xfId="1" applyNumberFormat="1" applyFont="1" applyBorder="1" applyAlignment="1"/>
    <xf numFmtId="165" fontId="8" fillId="0" borderId="0" xfId="0" applyNumberFormat="1" applyFont="1" applyBorder="1" applyAlignment="1">
      <alignment horizontal="left"/>
    </xf>
    <xf numFmtId="165" fontId="8" fillId="0" borderId="0" xfId="0" applyNumberFormat="1" applyFont="1" applyBorder="1" applyAlignment="1">
      <alignment horizontal="right"/>
    </xf>
    <xf numFmtId="169" fontId="1" fillId="0" borderId="2" xfId="0" applyNumberFormat="1" applyFont="1" applyFill="1" applyBorder="1" applyAlignment="1"/>
    <xf numFmtId="169" fontId="1" fillId="0" borderId="0" xfId="0" applyNumberFormat="1" applyFont="1" applyFill="1" applyBorder="1" applyAlignment="1" applyProtection="1">
      <protection locked="0"/>
    </xf>
    <xf numFmtId="169" fontId="1" fillId="0" borderId="0" xfId="0" applyNumberFormat="1" applyFont="1" applyFill="1" applyBorder="1" applyAlignment="1"/>
    <xf numFmtId="0" fontId="1" fillId="0" borderId="0" xfId="0" applyFont="1" applyAlignment="1">
      <alignment horizontal="center"/>
    </xf>
    <xf numFmtId="169" fontId="8" fillId="0" borderId="0" xfId="1" applyNumberFormat="1" applyFont="1" applyFill="1" applyBorder="1" applyAlignment="1">
      <alignment horizontal="center"/>
    </xf>
    <xf numFmtId="170" fontId="8" fillId="0" borderId="0" xfId="0" applyNumberFormat="1" applyFont="1" applyBorder="1"/>
    <xf numFmtId="0" fontId="18" fillId="0" borderId="0" xfId="0" applyFont="1" applyBorder="1" applyAlignment="1">
      <alignment horizontal="center" vertical="center"/>
    </xf>
    <xf numFmtId="0" fontId="1" fillId="0" borderId="0" xfId="0" applyFont="1"/>
    <xf numFmtId="3" fontId="23" fillId="0" borderId="0" xfId="1" applyNumberFormat="1" applyFont="1" applyFill="1" applyBorder="1" applyAlignment="1">
      <alignment horizontal="center"/>
    </xf>
    <xf numFmtId="0" fontId="24" fillId="0" borderId="0" xfId="0" applyFont="1"/>
    <xf numFmtId="9" fontId="8" fillId="0" borderId="0" xfId="0" applyNumberFormat="1" applyFont="1" applyBorder="1" applyAlignment="1">
      <alignment horizontal="center"/>
    </xf>
    <xf numFmtId="43" fontId="7" fillId="0" borderId="0" xfId="0" applyNumberFormat="1" applyFont="1" applyFill="1" applyBorder="1" applyAlignment="1">
      <alignment horizontal="left"/>
    </xf>
    <xf numFmtId="169" fontId="2" fillId="0" borderId="0" xfId="1" applyNumberFormat="1" applyFont="1" applyFill="1" applyBorder="1" applyAlignment="1"/>
    <xf numFmtId="0" fontId="0" fillId="0" borderId="2" xfId="0" applyBorder="1" applyAlignment="1">
      <alignment horizontal="center"/>
    </xf>
    <xf numFmtId="0" fontId="22" fillId="0" borderId="0" xfId="0" applyFont="1" applyAlignment="1">
      <alignment horizontal="left"/>
    </xf>
    <xf numFmtId="169" fontId="8" fillId="0" borderId="0" xfId="1" applyNumberFormat="1" applyFont="1" applyFill="1" applyBorder="1" applyAlignment="1" applyProtection="1">
      <alignment horizontal="center"/>
      <protection locked="0"/>
    </xf>
    <xf numFmtId="165" fontId="8" fillId="0" borderId="0" xfId="1" applyNumberFormat="1" applyFont="1" applyBorder="1" applyAlignment="1"/>
    <xf numFmtId="165" fontId="8" fillId="0" borderId="0" xfId="1" applyNumberFormat="1" applyFont="1" applyFill="1" applyBorder="1" applyAlignment="1"/>
    <xf numFmtId="0" fontId="8" fillId="0" borderId="0" xfId="0" applyFont="1" applyAlignment="1">
      <alignment horizontal="center" vertical="center"/>
    </xf>
    <xf numFmtId="43" fontId="0" fillId="0" borderId="0" xfId="1" applyFont="1" applyBorder="1" applyAlignment="1">
      <alignment horizontal="right"/>
    </xf>
    <xf numFmtId="171" fontId="8" fillId="2" borderId="3" xfId="0" applyNumberFormat="1" applyFont="1" applyFill="1" applyBorder="1" applyAlignment="1">
      <alignment horizontal="center"/>
    </xf>
    <xf numFmtId="0" fontId="27" fillId="4" borderId="0" xfId="0" applyFont="1" applyFill="1"/>
    <xf numFmtId="2" fontId="0" fillId="0" borderId="0" xfId="0" applyNumberFormat="1"/>
    <xf numFmtId="0" fontId="27" fillId="0" borderId="0" xfId="0" applyFont="1"/>
    <xf numFmtId="164" fontId="11" fillId="0" borderId="0" xfId="0" applyNumberFormat="1" applyFont="1" applyBorder="1" applyAlignment="1">
      <alignment horizontal="right"/>
    </xf>
    <xf numFmtId="0" fontId="28" fillId="0" borderId="0" xfId="0" applyFont="1"/>
    <xf numFmtId="0" fontId="29" fillId="0" borderId="0" xfId="0" applyFont="1"/>
    <xf numFmtId="10" fontId="8" fillId="2" borderId="8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1" fillId="0" borderId="0" xfId="0" applyFont="1"/>
    <xf numFmtId="10" fontId="8" fillId="5" borderId="8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0" fontId="8" fillId="5" borderId="8" xfId="0" applyNumberFormat="1" applyFont="1" applyFill="1" applyBorder="1"/>
    <xf numFmtId="0" fontId="0" fillId="5" borderId="9" xfId="0" applyFill="1" applyBorder="1"/>
    <xf numFmtId="0" fontId="33" fillId="0" borderId="0" xfId="0" applyFont="1"/>
    <xf numFmtId="0" fontId="32" fillId="0" borderId="0" xfId="0" applyFont="1"/>
    <xf numFmtId="172" fontId="0" fillId="0" borderId="0" xfId="0" applyNumberFormat="1"/>
    <xf numFmtId="43" fontId="8" fillId="0" borderId="0" xfId="1" applyFont="1" applyFill="1" applyBorder="1" applyAlignment="1"/>
    <xf numFmtId="0" fontId="0" fillId="0" borderId="0" xfId="0" applyProtection="1">
      <protection locked="0"/>
    </xf>
    <xf numFmtId="10" fontId="8" fillId="0" borderId="3" xfId="0" applyNumberFormat="1" applyFont="1" applyBorder="1" applyAlignment="1" applyProtection="1">
      <alignment horizontal="center"/>
      <protection locked="0"/>
    </xf>
    <xf numFmtId="1" fontId="8" fillId="0" borderId="3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9" fontId="8" fillId="0" borderId="3" xfId="0" applyNumberFormat="1" applyFont="1" applyBorder="1" applyAlignment="1" applyProtection="1">
      <alignment horizontal="center"/>
      <protection locked="0"/>
    </xf>
    <xf numFmtId="10" fontId="8" fillId="5" borderId="6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7" borderId="7" xfId="0" applyFont="1" applyFill="1" applyBorder="1"/>
    <xf numFmtId="0" fontId="8" fillId="7" borderId="5" xfId="0" applyFont="1" applyFill="1" applyBorder="1"/>
    <xf numFmtId="0" fontId="8" fillId="7" borderId="6" xfId="0" applyFont="1" applyFill="1" applyBorder="1"/>
    <xf numFmtId="0" fontId="0" fillId="7" borderId="10" xfId="0" applyFill="1" applyBorder="1"/>
    <xf numFmtId="0" fontId="0" fillId="7" borderId="1" xfId="0" applyFill="1" applyBorder="1"/>
    <xf numFmtId="0" fontId="0" fillId="7" borderId="11" xfId="0" applyFill="1" applyBorder="1"/>
    <xf numFmtId="0" fontId="8" fillId="7" borderId="7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3" fontId="8" fillId="7" borderId="2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center"/>
    </xf>
    <xf numFmtId="43" fontId="7" fillId="0" borderId="0" xfId="0" applyNumberFormat="1" applyFont="1" applyFill="1" applyBorder="1" applyAlignment="1">
      <alignment horizontal="center"/>
    </xf>
    <xf numFmtId="43" fontId="8" fillId="0" borderId="0" xfId="1" applyNumberFormat="1" applyFont="1" applyFill="1"/>
    <xf numFmtId="43" fontId="7" fillId="0" borderId="0" xfId="0" applyNumberFormat="1" applyFont="1" applyFill="1"/>
    <xf numFmtId="165" fontId="7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73" fontId="8" fillId="0" borderId="7" xfId="0" applyNumberFormat="1" applyFont="1" applyBorder="1" applyAlignment="1" applyProtection="1">
      <alignment horizontal="center"/>
      <protection locked="0"/>
    </xf>
    <xf numFmtId="173" fontId="14" fillId="0" borderId="5" xfId="0" applyNumberFormat="1" applyFont="1" applyBorder="1" applyAlignment="1" applyProtection="1">
      <alignment horizontal="center"/>
      <protection locked="0"/>
    </xf>
    <xf numFmtId="173" fontId="14" fillId="0" borderId="6" xfId="0" applyNumberFormat="1" applyFont="1" applyBorder="1" applyAlignment="1" applyProtection="1">
      <alignment horizontal="center"/>
      <protection locked="0"/>
    </xf>
    <xf numFmtId="173" fontId="14" fillId="0" borderId="10" xfId="0" applyNumberFormat="1" applyFont="1" applyBorder="1" applyAlignment="1" applyProtection="1">
      <alignment horizontal="center"/>
      <protection locked="0"/>
    </xf>
    <xf numFmtId="173" fontId="14" fillId="0" borderId="1" xfId="0" applyNumberFormat="1" applyFont="1" applyBorder="1" applyAlignment="1" applyProtection="1">
      <alignment horizontal="center"/>
      <protection locked="0"/>
    </xf>
    <xf numFmtId="173" fontId="14" fillId="0" borderId="11" xfId="0" applyNumberFormat="1" applyFont="1" applyBorder="1" applyAlignment="1" applyProtection="1">
      <alignment horizontal="center"/>
      <protection locked="0"/>
    </xf>
    <xf numFmtId="14" fontId="8" fillId="0" borderId="7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43" fontId="8" fillId="0" borderId="8" xfId="1" applyNumberFormat="1" applyFont="1" applyBorder="1" applyAlignment="1" applyProtection="1">
      <alignment horizontal="center"/>
      <protection locked="0"/>
    </xf>
    <xf numFmtId="43" fontId="14" fillId="0" borderId="9" xfId="1" applyNumberFormat="1" applyFont="1" applyBorder="1" applyAlignment="1" applyProtection="1">
      <alignment horizontal="center"/>
      <protection locked="0"/>
    </xf>
    <xf numFmtId="43" fontId="8" fillId="0" borderId="8" xfId="1" applyNumberFormat="1" applyFont="1" applyBorder="1" applyAlignment="1" applyProtection="1">
      <alignment horizontal="right"/>
      <protection locked="0"/>
    </xf>
    <xf numFmtId="43" fontId="14" fillId="0" borderId="9" xfId="1" applyNumberFormat="1" applyFont="1" applyBorder="1" applyAlignment="1" applyProtection="1">
      <alignment horizontal="right"/>
      <protection locked="0"/>
    </xf>
    <xf numFmtId="43" fontId="8" fillId="2" borderId="8" xfId="1" applyNumberFormat="1" applyFont="1" applyFill="1" applyBorder="1" applyAlignment="1" applyProtection="1">
      <alignment horizontal="center"/>
    </xf>
    <xf numFmtId="43" fontId="14" fillId="2" borderId="9" xfId="1" applyNumberFormat="1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  <protection locked="0"/>
    </xf>
    <xf numFmtId="0" fontId="20" fillId="0" borderId="7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protection locked="0"/>
    </xf>
    <xf numFmtId="0" fontId="8" fillId="0" borderId="6" xfId="0" applyFont="1" applyBorder="1" applyAlignment="1" applyProtection="1">
      <protection locked="0"/>
    </xf>
    <xf numFmtId="0" fontId="8" fillId="0" borderId="10" xfId="0" applyFont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19" fillId="0" borderId="7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43" fontId="16" fillId="0" borderId="9" xfId="1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center"/>
    </xf>
    <xf numFmtId="43" fontId="8" fillId="0" borderId="9" xfId="1" applyNumberFormat="1" applyFont="1" applyBorder="1" applyAlignment="1" applyProtection="1">
      <alignment horizontal="right"/>
      <protection locked="0"/>
    </xf>
    <xf numFmtId="43" fontId="8" fillId="2" borderId="8" xfId="1" applyNumberFormat="1" applyFont="1" applyFill="1" applyBorder="1" applyAlignment="1">
      <alignment horizontal="right"/>
    </xf>
    <xf numFmtId="43" fontId="16" fillId="2" borderId="9" xfId="1" applyNumberFormat="1" applyFont="1" applyFill="1" applyBorder="1" applyAlignment="1">
      <alignment horizontal="right"/>
    </xf>
    <xf numFmtId="43" fontId="8" fillId="2" borderId="12" xfId="1" applyNumberFormat="1" applyFont="1" applyFill="1" applyBorder="1" applyAlignment="1">
      <alignment horizontal="center"/>
    </xf>
    <xf numFmtId="43" fontId="8" fillId="2" borderId="13" xfId="1" applyNumberFormat="1" applyFont="1" applyFill="1" applyBorder="1" applyAlignment="1">
      <alignment horizontal="center"/>
    </xf>
    <xf numFmtId="43" fontId="8" fillId="2" borderId="14" xfId="1" applyNumberFormat="1" applyFont="1" applyFill="1" applyBorder="1" applyAlignment="1">
      <alignment horizontal="center"/>
    </xf>
    <xf numFmtId="43" fontId="8" fillId="2" borderId="15" xfId="1" applyNumberFormat="1" applyFont="1" applyFill="1" applyBorder="1" applyAlignment="1">
      <alignment horizontal="center"/>
    </xf>
    <xf numFmtId="43" fontId="16" fillId="0" borderId="9" xfId="1" applyNumberFormat="1" applyFont="1" applyBorder="1" applyAlignment="1" applyProtection="1">
      <alignment horizontal="center"/>
      <protection locked="0"/>
    </xf>
    <xf numFmtId="10" fontId="16" fillId="2" borderId="9" xfId="1" applyNumberFormat="1" applyFont="1" applyFill="1" applyBorder="1" applyAlignment="1">
      <alignment horizontal="right"/>
    </xf>
    <xf numFmtId="43" fontId="8" fillId="2" borderId="16" xfId="1" applyFont="1" applyFill="1" applyBorder="1" applyAlignment="1">
      <alignment horizontal="center"/>
    </xf>
    <xf numFmtId="43" fontId="8" fillId="2" borderId="17" xfId="1" applyFont="1" applyFill="1" applyBorder="1" applyAlignment="1">
      <alignment horizontal="center"/>
    </xf>
    <xf numFmtId="43" fontId="8" fillId="0" borderId="9" xfId="0" applyNumberFormat="1" applyFont="1" applyBorder="1" applyAlignment="1" applyProtection="1">
      <alignment horizontal="right"/>
      <protection locked="0"/>
    </xf>
    <xf numFmtId="43" fontId="8" fillId="2" borderId="8" xfId="1" applyNumberFormat="1" applyFont="1" applyFill="1" applyBorder="1" applyAlignment="1" applyProtection="1">
      <alignment horizontal="right"/>
    </xf>
    <xf numFmtId="43" fontId="16" fillId="2" borderId="9" xfId="1" applyNumberFormat="1" applyFont="1" applyFill="1" applyBorder="1" applyAlignment="1" applyProtection="1">
      <alignment horizontal="right"/>
    </xf>
    <xf numFmtId="43" fontId="8" fillId="6" borderId="8" xfId="1" applyNumberFormat="1" applyFont="1" applyFill="1" applyBorder="1" applyAlignment="1">
      <alignment horizontal="right"/>
    </xf>
    <xf numFmtId="43" fontId="16" fillId="6" borderId="9" xfId="1" applyNumberFormat="1" applyFont="1" applyFill="1" applyBorder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68" fontId="8" fillId="0" borderId="0" xfId="1" applyNumberFormat="1" applyFont="1" applyFill="1" applyBorder="1" applyAlignment="1"/>
    <xf numFmtId="168" fontId="16" fillId="0" borderId="0" xfId="1" applyNumberFormat="1" applyFont="1" applyBorder="1" applyAlignment="1"/>
    <xf numFmtId="43" fontId="0" fillId="0" borderId="8" xfId="1" applyFont="1" applyBorder="1" applyAlignment="1" applyProtection="1">
      <alignment horizontal="right"/>
      <protection locked="0"/>
    </xf>
    <xf numFmtId="43" fontId="0" fillId="0" borderId="9" xfId="1" applyFont="1" applyBorder="1" applyAlignment="1" applyProtection="1">
      <alignment horizontal="right"/>
      <protection locked="0"/>
    </xf>
    <xf numFmtId="43" fontId="8" fillId="2" borderId="8" xfId="1" applyFont="1" applyFill="1" applyBorder="1" applyAlignment="1">
      <alignment horizontal="right"/>
    </xf>
    <xf numFmtId="43" fontId="1" fillId="0" borderId="9" xfId="1" applyFont="1" applyBorder="1" applyAlignment="1">
      <alignment horizontal="right"/>
    </xf>
    <xf numFmtId="43" fontId="8" fillId="0" borderId="8" xfId="1" applyNumberFormat="1" applyFont="1" applyFill="1" applyBorder="1" applyAlignment="1" applyProtection="1">
      <alignment horizontal="right"/>
      <protection locked="0"/>
    </xf>
    <xf numFmtId="43" fontId="8" fillId="6" borderId="8" xfId="0" applyNumberFormat="1" applyFont="1" applyFill="1" applyBorder="1" applyAlignment="1"/>
    <xf numFmtId="0" fontId="8" fillId="6" borderId="9" xfId="0" applyFont="1" applyFill="1" applyBorder="1" applyAlignment="1"/>
    <xf numFmtId="0" fontId="8" fillId="0" borderId="0" xfId="0" applyFont="1" applyFill="1" applyBorder="1" applyAlignment="1">
      <alignment horizontal="center"/>
    </xf>
    <xf numFmtId="164" fontId="8" fillId="0" borderId="8" xfId="0" applyNumberFormat="1" applyFont="1" applyFill="1" applyBorder="1" applyAlignment="1" applyProtection="1">
      <alignment horizontal="right"/>
      <protection locked="0"/>
    </xf>
    <xf numFmtId="164" fontId="16" fillId="0" borderId="9" xfId="0" applyNumberFormat="1" applyFont="1" applyFill="1" applyBorder="1" applyAlignment="1" applyProtection="1">
      <protection locked="0"/>
    </xf>
    <xf numFmtId="165" fontId="8" fillId="2" borderId="7" xfId="0" applyNumberFormat="1" applyFont="1" applyFill="1" applyBorder="1" applyAlignment="1"/>
    <xf numFmtId="165" fontId="16" fillId="2" borderId="6" xfId="0" applyNumberFormat="1" applyFont="1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8" fillId="2" borderId="0" xfId="0" applyNumberFormat="1" applyFont="1" applyFill="1" applyBorder="1" applyAlignment="1"/>
    <xf numFmtId="165" fontId="16" fillId="2" borderId="0" xfId="0" applyNumberFormat="1" applyFont="1" applyFill="1" applyBorder="1" applyAlignment="1"/>
    <xf numFmtId="43" fontId="8" fillId="2" borderId="7" xfId="1" applyNumberFormat="1" applyFont="1" applyFill="1" applyBorder="1" applyAlignment="1">
      <alignment horizontal="center"/>
    </xf>
    <xf numFmtId="43" fontId="8" fillId="2" borderId="5" xfId="1" applyNumberFormat="1" applyFont="1" applyFill="1" applyBorder="1" applyAlignment="1">
      <alignment horizontal="center"/>
    </xf>
    <xf numFmtId="43" fontId="8" fillId="2" borderId="6" xfId="1" applyNumberFormat="1" applyFont="1" applyFill="1" applyBorder="1" applyAlignment="1">
      <alignment horizontal="center"/>
    </xf>
    <xf numFmtId="43" fontId="16" fillId="2" borderId="10" xfId="1" applyNumberFormat="1" applyFont="1" applyFill="1" applyBorder="1" applyAlignment="1"/>
    <xf numFmtId="43" fontId="16" fillId="2" borderId="1" xfId="1" applyNumberFormat="1" applyFont="1" applyFill="1" applyBorder="1" applyAlignment="1"/>
    <xf numFmtId="43" fontId="16" fillId="2" borderId="11" xfId="1" applyNumberFormat="1" applyFont="1" applyFill="1" applyBorder="1" applyAlignment="1"/>
    <xf numFmtId="43" fontId="16" fillId="2" borderId="10" xfId="1" applyNumberFormat="1" applyFont="1" applyFill="1" applyBorder="1" applyAlignment="1">
      <alignment horizontal="center"/>
    </xf>
    <xf numFmtId="43" fontId="16" fillId="2" borderId="1" xfId="1" applyNumberFormat="1" applyFont="1" applyFill="1" applyBorder="1" applyAlignment="1">
      <alignment horizontal="center"/>
    </xf>
    <xf numFmtId="43" fontId="16" fillId="2" borderId="11" xfId="1" applyNumberFormat="1" applyFont="1" applyFill="1" applyBorder="1" applyAlignment="1">
      <alignment horizontal="center"/>
    </xf>
    <xf numFmtId="43" fontId="8" fillId="0" borderId="7" xfId="1" applyFont="1" applyBorder="1" applyAlignment="1" applyProtection="1">
      <alignment horizontal="center"/>
      <protection locked="0"/>
    </xf>
    <xf numFmtId="43" fontId="8" fillId="0" borderId="5" xfId="1" applyFont="1" applyBorder="1" applyAlignment="1" applyProtection="1">
      <alignment horizontal="center"/>
      <protection locked="0"/>
    </xf>
    <xf numFmtId="43" fontId="8" fillId="0" borderId="6" xfId="1" applyFont="1" applyBorder="1" applyAlignment="1" applyProtection="1">
      <alignment horizontal="center"/>
      <protection locked="0"/>
    </xf>
    <xf numFmtId="43" fontId="8" fillId="0" borderId="10" xfId="1" applyFont="1" applyBorder="1" applyAlignment="1" applyProtection="1">
      <alignment horizontal="center"/>
      <protection locked="0"/>
    </xf>
    <xf numFmtId="43" fontId="8" fillId="0" borderId="1" xfId="1" applyFont="1" applyBorder="1" applyAlignment="1" applyProtection="1">
      <alignment horizontal="center"/>
      <protection locked="0"/>
    </xf>
    <xf numFmtId="43" fontId="8" fillId="0" borderId="11" xfId="1" applyFont="1" applyBorder="1" applyAlignment="1" applyProtection="1">
      <alignment horizontal="center"/>
      <protection locked="0"/>
    </xf>
    <xf numFmtId="43" fontId="8" fillId="2" borderId="18" xfId="1" applyFont="1" applyFill="1" applyBorder="1" applyAlignment="1">
      <alignment horizontal="center"/>
    </xf>
    <xf numFmtId="43" fontId="8" fillId="2" borderId="19" xfId="1" applyFont="1" applyFill="1" applyBorder="1" applyAlignment="1">
      <alignment horizontal="center"/>
    </xf>
    <xf numFmtId="43" fontId="8" fillId="2" borderId="20" xfId="1" applyFont="1" applyFill="1" applyBorder="1" applyAlignment="1">
      <alignment horizontal="center"/>
    </xf>
    <xf numFmtId="43" fontId="8" fillId="2" borderId="21" xfId="1" applyFont="1" applyFill="1" applyBorder="1" applyAlignment="1">
      <alignment horizontal="center"/>
    </xf>
    <xf numFmtId="43" fontId="8" fillId="2" borderId="22" xfId="1" applyFont="1" applyFill="1" applyBorder="1" applyAlignment="1">
      <alignment horizontal="center"/>
    </xf>
    <xf numFmtId="43" fontId="8" fillId="2" borderId="23" xfId="1" applyFont="1" applyFill="1" applyBorder="1" applyAlignment="1">
      <alignment horizontal="center"/>
    </xf>
    <xf numFmtId="43" fontId="8" fillId="5" borderId="7" xfId="1" applyFont="1" applyFill="1" applyBorder="1" applyAlignment="1">
      <alignment horizontal="center"/>
    </xf>
    <xf numFmtId="43" fontId="8" fillId="5" borderId="5" xfId="1" applyFont="1" applyFill="1" applyBorder="1" applyAlignment="1">
      <alignment horizontal="center"/>
    </xf>
    <xf numFmtId="43" fontId="8" fillId="5" borderId="6" xfId="1" applyFont="1" applyFill="1" applyBorder="1" applyAlignment="1">
      <alignment horizontal="center"/>
    </xf>
    <xf numFmtId="43" fontId="8" fillId="5" borderId="10" xfId="1" applyFont="1" applyFill="1" applyBorder="1" applyAlignment="1">
      <alignment horizontal="center"/>
    </xf>
    <xf numFmtId="43" fontId="8" fillId="5" borderId="1" xfId="1" applyFont="1" applyFill="1" applyBorder="1" applyAlignment="1">
      <alignment horizontal="center"/>
    </xf>
    <xf numFmtId="43" fontId="8" fillId="5" borderId="11" xfId="1" applyFont="1" applyFill="1" applyBorder="1" applyAlignment="1">
      <alignment horizontal="center"/>
    </xf>
    <xf numFmtId="43" fontId="8" fillId="0" borderId="7" xfId="1" applyFont="1" applyFill="1" applyBorder="1" applyAlignment="1" applyProtection="1">
      <alignment horizontal="center"/>
      <protection locked="0"/>
    </xf>
    <xf numFmtId="43" fontId="8" fillId="0" borderId="5" xfId="1" applyFont="1" applyFill="1" applyBorder="1" applyAlignment="1" applyProtection="1">
      <protection locked="0"/>
    </xf>
    <xf numFmtId="43" fontId="8" fillId="0" borderId="6" xfId="1" applyFont="1" applyFill="1" applyBorder="1" applyAlignment="1" applyProtection="1">
      <protection locked="0"/>
    </xf>
    <xf numFmtId="43" fontId="8" fillId="0" borderId="10" xfId="1" applyFont="1" applyFill="1" applyBorder="1" applyAlignment="1" applyProtection="1">
      <protection locked="0"/>
    </xf>
    <xf numFmtId="43" fontId="8" fillId="0" borderId="1" xfId="1" applyFont="1" applyFill="1" applyBorder="1" applyAlignment="1" applyProtection="1">
      <protection locked="0"/>
    </xf>
    <xf numFmtId="43" fontId="8" fillId="0" borderId="11" xfId="1" applyFont="1" applyFill="1" applyBorder="1" applyAlignment="1" applyProtection="1">
      <protection locked="0"/>
    </xf>
    <xf numFmtId="43" fontId="1" fillId="0" borderId="9" xfId="1" applyNumberFormat="1" applyFont="1" applyBorder="1" applyAlignment="1" applyProtection="1">
      <alignment horizontal="right"/>
      <protection locked="0"/>
    </xf>
    <xf numFmtId="43" fontId="16" fillId="2" borderId="9" xfId="1" applyNumberFormat="1" applyFont="1" applyFill="1" applyBorder="1" applyAlignment="1"/>
    <xf numFmtId="165" fontId="8" fillId="2" borderId="1" xfId="0" applyNumberFormat="1" applyFont="1" applyFill="1" applyBorder="1" applyAlignment="1"/>
    <xf numFmtId="165" fontId="16" fillId="2" borderId="1" xfId="0" applyNumberFormat="1" applyFont="1" applyFill="1" applyBorder="1" applyAlignment="1"/>
    <xf numFmtId="43" fontId="8" fillId="2" borderId="7" xfId="1" applyNumberFormat="1" applyFont="1" applyFill="1" applyBorder="1" applyAlignment="1"/>
    <xf numFmtId="43" fontId="8" fillId="2" borderId="5" xfId="1" applyNumberFormat="1" applyFont="1" applyFill="1" applyBorder="1" applyAlignment="1"/>
    <xf numFmtId="43" fontId="8" fillId="2" borderId="6" xfId="1" applyNumberFormat="1" applyFont="1" applyFill="1" applyBorder="1" applyAlignment="1"/>
    <xf numFmtId="43" fontId="8" fillId="2" borderId="1" xfId="1" applyNumberFormat="1" applyFont="1" applyFill="1" applyBorder="1" applyAlignment="1"/>
    <xf numFmtId="43" fontId="8" fillId="2" borderId="0" xfId="1" applyNumberFormat="1" applyFont="1" applyFill="1" applyBorder="1" applyAlignment="1"/>
    <xf numFmtId="43" fontId="16" fillId="2" borderId="0" xfId="1" applyNumberFormat="1" applyFont="1" applyFill="1" applyBorder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5" fontId="8" fillId="2" borderId="8" xfId="1" applyNumberFormat="1" applyFont="1" applyFill="1" applyBorder="1" applyAlignment="1">
      <alignment horizontal="right"/>
    </xf>
    <xf numFmtId="165" fontId="8" fillId="2" borderId="9" xfId="1" applyNumberFormat="1" applyFont="1" applyFill="1" applyBorder="1" applyAlignment="1">
      <alignment horizontal="right"/>
    </xf>
    <xf numFmtId="43" fontId="8" fillId="0" borderId="6" xfId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3" fontId="8" fillId="0" borderId="7" xfId="1" applyFont="1" applyBorder="1" applyAlignment="1" applyProtection="1">
      <protection locked="0"/>
    </xf>
    <xf numFmtId="43" fontId="8" fillId="0" borderId="6" xfId="1" applyFont="1" applyBorder="1" applyAlignment="1" applyProtection="1">
      <protection locked="0"/>
    </xf>
    <xf numFmtId="43" fontId="8" fillId="0" borderId="10" xfId="1" applyFont="1" applyBorder="1" applyAlignment="1" applyProtection="1">
      <protection locked="0"/>
    </xf>
    <xf numFmtId="43" fontId="8" fillId="0" borderId="11" xfId="1" applyFont="1" applyBorder="1" applyAlignment="1" applyProtection="1">
      <protection locked="0"/>
    </xf>
    <xf numFmtId="43" fontId="8" fillId="2" borderId="7" xfId="1" applyFont="1" applyFill="1" applyBorder="1" applyAlignment="1"/>
    <xf numFmtId="43" fontId="8" fillId="2" borderId="6" xfId="1" applyFont="1" applyFill="1" applyBorder="1" applyAlignment="1"/>
    <xf numFmtId="43" fontId="8" fillId="2" borderId="10" xfId="1" applyFont="1" applyFill="1" applyBorder="1" applyAlignment="1"/>
    <xf numFmtId="43" fontId="8" fillId="2" borderId="11" xfId="1" applyFont="1" applyFill="1" applyBorder="1" applyAlignment="1"/>
    <xf numFmtId="43" fontId="8" fillId="0" borderId="7" xfId="1" applyFont="1" applyFill="1" applyBorder="1" applyAlignment="1" applyProtection="1">
      <protection locked="0"/>
    </xf>
    <xf numFmtId="10" fontId="8" fillId="5" borderId="8" xfId="0" quotePrefix="1" applyNumberFormat="1" applyFont="1" applyFill="1" applyBorder="1" applyAlignment="1">
      <alignment horizontal="center"/>
    </xf>
    <xf numFmtId="10" fontId="16" fillId="2" borderId="9" xfId="0" applyNumberFormat="1" applyFont="1" applyFill="1" applyBorder="1" applyAlignment="1">
      <alignment horizontal="center"/>
    </xf>
    <xf numFmtId="10" fontId="8" fillId="0" borderId="8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10" fontId="8" fillId="2" borderId="8" xfId="0" applyNumberFormat="1" applyFont="1" applyFill="1" applyBorder="1" applyAlignment="1">
      <alignment horizontal="center"/>
    </xf>
    <xf numFmtId="43" fontId="8" fillId="6" borderId="7" xfId="1" applyFont="1" applyFill="1" applyBorder="1" applyAlignment="1">
      <alignment horizontal="center"/>
    </xf>
    <xf numFmtId="43" fontId="8" fillId="6" borderId="6" xfId="1" applyFont="1" applyFill="1" applyBorder="1" applyAlignment="1">
      <alignment horizontal="center"/>
    </xf>
    <xf numFmtId="43" fontId="8" fillId="6" borderId="10" xfId="1" applyFont="1" applyFill="1" applyBorder="1" applyAlignment="1">
      <alignment horizontal="center"/>
    </xf>
    <xf numFmtId="43" fontId="8" fillId="6" borderId="11" xfId="1" applyFont="1" applyFill="1" applyBorder="1" applyAlignment="1">
      <alignment horizontal="center"/>
    </xf>
    <xf numFmtId="10" fontId="8" fillId="5" borderId="8" xfId="0" applyNumberFormat="1" applyFont="1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10" fontId="16" fillId="5" borderId="9" xfId="0" applyNumberFormat="1" applyFont="1" applyFill="1" applyBorder="1" applyAlignment="1">
      <alignment horizontal="center"/>
    </xf>
    <xf numFmtId="165" fontId="8" fillId="3" borderId="8" xfId="1" applyNumberFormat="1" applyFont="1" applyFill="1" applyBorder="1" applyAlignment="1"/>
    <xf numFmtId="165" fontId="1" fillId="3" borderId="9" xfId="1" applyNumberFormat="1" applyFont="1" applyFill="1" applyBorder="1" applyAlignment="1"/>
    <xf numFmtId="169" fontId="8" fillId="2" borderId="7" xfId="1" applyNumberFormat="1" applyFont="1" applyFill="1" applyBorder="1" applyAlignment="1" applyProtection="1">
      <alignment horizontal="center"/>
      <protection locked="0"/>
    </xf>
    <xf numFmtId="169" fontId="8" fillId="2" borderId="6" xfId="1" applyNumberFormat="1" applyFont="1" applyFill="1" applyBorder="1" applyAlignment="1" applyProtection="1">
      <alignment horizontal="center"/>
      <protection locked="0"/>
    </xf>
    <xf numFmtId="169" fontId="1" fillId="2" borderId="10" xfId="1" applyNumberFormat="1" applyFont="1" applyFill="1" applyBorder="1" applyAlignment="1" applyProtection="1">
      <protection locked="0"/>
    </xf>
    <xf numFmtId="169" fontId="1" fillId="2" borderId="11" xfId="1" applyNumberFormat="1" applyFont="1" applyFill="1" applyBorder="1" applyAlignment="1" applyProtection="1">
      <protection locked="0"/>
    </xf>
    <xf numFmtId="165" fontId="8" fillId="3" borderId="9" xfId="1" applyNumberFormat="1" applyFont="1" applyFill="1" applyBorder="1" applyAlignment="1"/>
    <xf numFmtId="165" fontId="14" fillId="3" borderId="9" xfId="1" applyNumberFormat="1" applyFont="1" applyFill="1" applyBorder="1" applyAlignment="1"/>
    <xf numFmtId="169" fontId="8" fillId="2" borderId="7" xfId="1" applyNumberFormat="1" applyFont="1" applyFill="1" applyBorder="1" applyAlignment="1" applyProtection="1">
      <alignment horizontal="center"/>
    </xf>
    <xf numFmtId="169" fontId="8" fillId="2" borderId="6" xfId="1" applyNumberFormat="1" applyFont="1" applyFill="1" applyBorder="1" applyAlignment="1" applyProtection="1">
      <alignment horizontal="center"/>
    </xf>
    <xf numFmtId="169" fontId="1" fillId="2" borderId="10" xfId="1" applyNumberFormat="1" applyFont="1" applyFill="1" applyBorder="1" applyAlignment="1" applyProtection="1">
      <alignment horizontal="center"/>
    </xf>
    <xf numFmtId="169" fontId="1" fillId="2" borderId="11" xfId="1" applyNumberFormat="1" applyFont="1" applyFill="1" applyBorder="1" applyAlignment="1" applyProtection="1">
      <alignment horizontal="center"/>
    </xf>
    <xf numFmtId="169" fontId="2" fillId="3" borderId="8" xfId="1" applyNumberFormat="1" applyFont="1" applyFill="1" applyBorder="1" applyAlignment="1"/>
    <xf numFmtId="0" fontId="0" fillId="0" borderId="9" xfId="0" applyBorder="1" applyAlignment="1"/>
    <xf numFmtId="169" fontId="8" fillId="2" borderId="7" xfId="1" applyNumberFormat="1" applyFont="1" applyFill="1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0" fillId="0" borderId="11" xfId="0" applyBorder="1" applyAlignment="1" applyProtection="1">
      <alignment horizontal="right"/>
    </xf>
    <xf numFmtId="0" fontId="8" fillId="0" borderId="1" xfId="0" applyFont="1" applyBorder="1" applyAlignment="1">
      <alignment horizont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3" fontId="23" fillId="2" borderId="7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9" fontId="2" fillId="3" borderId="8" xfId="1" applyNumberFormat="1" applyFont="1" applyFill="1" applyBorder="1" applyAlignment="1" applyProtection="1">
      <protection locked="0"/>
    </xf>
    <xf numFmtId="169" fontId="2" fillId="2" borderId="8" xfId="1" applyNumberFormat="1" applyFont="1" applyFill="1" applyBorder="1" applyAlignment="1"/>
    <xf numFmtId="10" fontId="8" fillId="0" borderId="8" xfId="0" applyNumberFormat="1" applyFont="1" applyBorder="1" applyAlignment="1">
      <alignment horizontal="center"/>
    </xf>
    <xf numFmtId="10" fontId="8" fillId="0" borderId="9" xfId="0" applyNumberFormat="1" applyFont="1" applyBorder="1" applyAlignment="1">
      <alignment horizontal="center"/>
    </xf>
    <xf numFmtId="0" fontId="2" fillId="3" borderId="8" xfId="1" applyNumberFormat="1" applyFont="1" applyFill="1" applyBorder="1" applyAlignment="1"/>
    <xf numFmtId="169" fontId="2" fillId="3" borderId="9" xfId="1" applyNumberFormat="1" applyFont="1" applyFill="1" applyBorder="1" applyAlignment="1"/>
    <xf numFmtId="169" fontId="8" fillId="2" borderId="7" xfId="1" applyNumberFormat="1" applyFont="1" applyFill="1" applyBorder="1" applyAlignment="1" applyProtection="1">
      <alignment horizontal="right"/>
      <protection locked="0"/>
    </xf>
    <xf numFmtId="169" fontId="8" fillId="2" borderId="6" xfId="1" applyNumberFormat="1" applyFont="1" applyFill="1" applyBorder="1" applyAlignment="1" applyProtection="1">
      <alignment horizontal="right"/>
      <protection locked="0"/>
    </xf>
    <xf numFmtId="169" fontId="8" fillId="2" borderId="10" xfId="1" applyNumberFormat="1" applyFont="1" applyFill="1" applyBorder="1" applyAlignment="1" applyProtection="1">
      <alignment horizontal="right"/>
      <protection locked="0"/>
    </xf>
    <xf numFmtId="169" fontId="8" fillId="2" borderId="11" xfId="1" applyNumberFormat="1" applyFont="1" applyFill="1" applyBorder="1" applyAlignment="1" applyProtection="1">
      <alignment horizontal="right"/>
      <protection locked="0"/>
    </xf>
    <xf numFmtId="169" fontId="2" fillId="2" borderId="9" xfId="1" applyNumberFormat="1" applyFont="1" applyFill="1" applyBorder="1" applyAlignment="1"/>
    <xf numFmtId="43" fontId="7" fillId="0" borderId="7" xfId="0" applyNumberFormat="1" applyFont="1" applyFill="1" applyBorder="1" applyAlignment="1" applyProtection="1">
      <alignment horizontal="left"/>
      <protection locked="0"/>
    </xf>
    <xf numFmtId="43" fontId="7" fillId="0" borderId="6" xfId="0" applyNumberFormat="1" applyFont="1" applyFill="1" applyBorder="1" applyAlignment="1" applyProtection="1">
      <alignment horizontal="left"/>
      <protection locked="0"/>
    </xf>
    <xf numFmtId="43" fontId="7" fillId="0" borderId="10" xfId="0" applyNumberFormat="1" applyFont="1" applyFill="1" applyBorder="1" applyAlignment="1" applyProtection="1">
      <alignment horizontal="left"/>
      <protection locked="0"/>
    </xf>
    <xf numFmtId="43" fontId="7" fillId="0" borderId="11" xfId="0" applyNumberFormat="1" applyFont="1" applyFill="1" applyBorder="1" applyAlignment="1" applyProtection="1">
      <alignment horizontal="left"/>
      <protection locked="0"/>
    </xf>
    <xf numFmtId="10" fontId="8" fillId="2" borderId="8" xfId="0" applyNumberFormat="1" applyFont="1" applyFill="1" applyBorder="1" applyAlignment="1" applyProtection="1">
      <alignment horizontal="center"/>
    </xf>
    <xf numFmtId="10" fontId="1" fillId="2" borderId="9" xfId="0" applyNumberFormat="1" applyFont="1" applyFill="1" applyBorder="1" applyAlignment="1" applyProtection="1">
      <alignment horizontal="center"/>
    </xf>
    <xf numFmtId="10" fontId="8" fillId="2" borderId="8" xfId="0" applyNumberFormat="1" applyFont="1" applyFill="1" applyBorder="1" applyAlignment="1" applyProtection="1">
      <alignment horizontal="center"/>
      <protection locked="0"/>
    </xf>
    <xf numFmtId="10" fontId="8" fillId="2" borderId="9" xfId="0" applyNumberFormat="1" applyFont="1" applyFill="1" applyBorder="1" applyAlignment="1" applyProtection="1">
      <alignment horizontal="center"/>
      <protection locked="0"/>
    </xf>
    <xf numFmtId="169" fontId="2" fillId="3" borderId="9" xfId="1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/>
    </xf>
    <xf numFmtId="0" fontId="0" fillId="0" borderId="6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" xfId="0" applyBorder="1" applyAlignment="1"/>
    <xf numFmtId="10" fontId="8" fillId="0" borderId="8" xfId="0" applyNumberFormat="1" applyFont="1" applyBorder="1" applyAlignment="1" applyProtection="1">
      <alignment horizontal="center"/>
      <protection locked="0"/>
    </xf>
    <xf numFmtId="10" fontId="1" fillId="0" borderId="9" xfId="0" applyNumberFormat="1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76200</xdr:rowOff>
        </xdr:from>
        <xdr:to>
          <xdr:col>12</xdr:col>
          <xdr:colOff>30480</xdr:colOff>
          <xdr:row>62</xdr:row>
          <xdr:rowOff>99060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49</xdr:row>
      <xdr:rowOff>123825</xdr:rowOff>
    </xdr:from>
    <xdr:to>
      <xdr:col>13</xdr:col>
      <xdr:colOff>9525</xdr:colOff>
      <xdr:row>50</xdr:row>
      <xdr:rowOff>66675</xdr:rowOff>
    </xdr:to>
    <xdr:sp macro="" textlink="">
      <xdr:nvSpPr>
        <xdr:cNvPr id="2417" name="Line 1">
          <a:extLst>
            <a:ext uri="{FF2B5EF4-FFF2-40B4-BE49-F238E27FC236}">
              <a16:creationId xmlns:a16="http://schemas.microsoft.com/office/drawing/2014/main" id="{00000000-0008-0000-0300-000071090000}"/>
            </a:ext>
          </a:extLst>
        </xdr:cNvPr>
        <xdr:cNvSpPr>
          <a:spLocks noChangeShapeType="1"/>
        </xdr:cNvSpPr>
      </xdr:nvSpPr>
      <xdr:spPr bwMode="auto">
        <a:xfrm>
          <a:off x="6962775" y="11430000"/>
          <a:ext cx="26289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P47" sqref="P47"/>
    </sheetView>
  </sheetViews>
  <sheetFormatPr defaultRowHeight="13.2"/>
  <cols>
    <col min="1" max="1" width="9.109375" customWidth="1"/>
  </cols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43" r:id="rId4">
          <objectPr defaultSize="0" r:id="rId5">
            <anchor moveWithCells="1">
              <from>
                <xdr:col>1</xdr:col>
                <xdr:colOff>76200</xdr:colOff>
                <xdr:row>2</xdr:row>
                <xdr:rowOff>76200</xdr:rowOff>
              </from>
              <to>
                <xdr:col>12</xdr:col>
                <xdr:colOff>30480</xdr:colOff>
                <xdr:row>62</xdr:row>
                <xdr:rowOff>99060</xdr:rowOff>
              </to>
            </anchor>
          </objectPr>
        </oleObject>
      </mc:Choice>
      <mc:Fallback>
        <oleObject progId="Document" shapeId="102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"/>
  <sheetViews>
    <sheetView topLeftCell="A34" zoomScale="72" zoomScaleNormal="72" workbookViewId="0">
      <selection activeCell="A4" sqref="A4"/>
    </sheetView>
  </sheetViews>
  <sheetFormatPr defaultRowHeight="13.2"/>
  <cols>
    <col min="5" max="5" width="10.33203125" customWidth="1"/>
    <col min="10" max="10" width="11" customWidth="1"/>
    <col min="13" max="13" width="50.5546875" customWidth="1"/>
    <col min="14" max="14" width="20.5546875" customWidth="1"/>
  </cols>
  <sheetData>
    <row r="1" spans="1:16" ht="43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9"/>
      <c r="O1" s="60"/>
      <c r="P1" s="56"/>
    </row>
    <row r="2" spans="1:16" ht="27.6">
      <c r="A2" s="61" t="s">
        <v>293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  <c r="N2" s="2"/>
      <c r="O2" s="4"/>
      <c r="P2" s="57"/>
    </row>
    <row r="3" spans="1:16" ht="27.6">
      <c r="A3" s="61" t="s">
        <v>309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1"/>
      <c r="N3" s="2"/>
      <c r="O3" s="4"/>
      <c r="P3" s="57"/>
    </row>
    <row r="4" spans="1:16" ht="16.8">
      <c r="A4" s="3"/>
      <c r="B4" s="1"/>
      <c r="C4" s="1"/>
      <c r="D4" s="1"/>
      <c r="E4" s="3"/>
      <c r="F4" s="3"/>
      <c r="G4" s="1"/>
      <c r="H4" s="1"/>
      <c r="I4" s="1"/>
      <c r="J4" s="1"/>
      <c r="K4" s="1"/>
      <c r="L4" s="1"/>
      <c r="M4" s="1"/>
      <c r="N4" s="2"/>
      <c r="O4" s="5"/>
      <c r="P4" s="57"/>
    </row>
    <row r="5" spans="1:16" ht="17.399999999999999">
      <c r="A5" s="10" t="s">
        <v>105</v>
      </c>
      <c r="M5" s="7"/>
      <c r="N5" s="8"/>
      <c r="O5" s="9"/>
      <c r="P5" s="57"/>
    </row>
    <row r="6" spans="1:16" ht="17.399999999999999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9"/>
      <c r="P6" s="57"/>
    </row>
    <row r="7" spans="1:16" ht="17.399999999999999">
      <c r="A7" s="6" t="s">
        <v>117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9"/>
      <c r="P7" s="57"/>
    </row>
    <row r="8" spans="1:16" ht="17.399999999999999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9"/>
      <c r="P8" s="57"/>
    </row>
    <row r="9" spans="1:16" ht="17.399999999999999">
      <c r="A9" s="7"/>
      <c r="B9" s="7"/>
      <c r="C9" s="7"/>
      <c r="D9" s="7"/>
      <c r="E9" s="11"/>
      <c r="F9" s="11"/>
      <c r="G9" s="11"/>
      <c r="H9" s="11"/>
      <c r="I9" s="11"/>
      <c r="J9" s="11"/>
      <c r="K9" s="11"/>
      <c r="L9" s="11"/>
      <c r="M9" s="11"/>
      <c r="N9" s="12"/>
      <c r="O9" s="9"/>
      <c r="P9" s="57"/>
    </row>
    <row r="10" spans="1:16" ht="17.399999999999999">
      <c r="A10" s="7"/>
      <c r="B10" s="7"/>
      <c r="C10" s="7"/>
      <c r="D10" s="7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9" t="s">
        <v>0</v>
      </c>
      <c r="P10" s="57"/>
    </row>
    <row r="11" spans="1:16" ht="18" customHeight="1">
      <c r="A11" s="7" t="s">
        <v>112</v>
      </c>
      <c r="B11" s="7"/>
      <c r="C11" s="7"/>
      <c r="D11" s="214"/>
      <c r="E11" s="215"/>
      <c r="F11" s="215"/>
      <c r="G11" s="215"/>
      <c r="H11" s="215"/>
      <c r="I11" s="215"/>
      <c r="J11" s="215"/>
      <c r="K11" s="215"/>
      <c r="L11" s="215"/>
      <c r="M11" s="215"/>
      <c r="N11" s="216"/>
      <c r="O11" s="13" t="s">
        <v>1</v>
      </c>
      <c r="P11" s="57"/>
    </row>
    <row r="12" spans="1:16" ht="18" customHeight="1">
      <c r="A12" s="7"/>
      <c r="B12" s="7"/>
      <c r="C12" s="7"/>
      <c r="D12" s="217"/>
      <c r="E12" s="218"/>
      <c r="F12" s="218"/>
      <c r="G12" s="218"/>
      <c r="H12" s="218"/>
      <c r="I12" s="218"/>
      <c r="J12" s="218"/>
      <c r="K12" s="218"/>
      <c r="L12" s="218"/>
      <c r="M12" s="218"/>
      <c r="N12" s="219"/>
      <c r="O12" s="13"/>
      <c r="P12" s="57"/>
    </row>
    <row r="13" spans="1:16" ht="17.399999999999999">
      <c r="A13" s="7"/>
      <c r="B13" s="7"/>
      <c r="C13" s="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3"/>
      <c r="P13" s="57"/>
    </row>
    <row r="14" spans="1:16" ht="17.399999999999999">
      <c r="A14" s="7" t="s">
        <v>104</v>
      </c>
      <c r="B14" s="7"/>
      <c r="C14" s="7"/>
      <c r="D14" s="68"/>
      <c r="E14" s="68"/>
      <c r="F14" s="68"/>
      <c r="G14" s="68"/>
      <c r="H14" s="203"/>
      <c r="I14" s="204"/>
      <c r="J14" s="204"/>
      <c r="K14" s="204"/>
      <c r="L14" s="204"/>
      <c r="M14" s="204"/>
      <c r="N14" s="205"/>
      <c r="O14" s="13" t="s">
        <v>2</v>
      </c>
      <c r="P14" s="57"/>
    </row>
    <row r="15" spans="1:16" ht="17.399999999999999">
      <c r="A15" s="7" t="s">
        <v>90</v>
      </c>
      <c r="B15" s="7"/>
      <c r="C15" s="7"/>
      <c r="D15" s="68"/>
      <c r="E15" s="68"/>
      <c r="F15" s="68"/>
      <c r="G15" s="68"/>
      <c r="H15" s="206"/>
      <c r="I15" s="207"/>
      <c r="J15" s="207"/>
      <c r="K15" s="207"/>
      <c r="L15" s="207"/>
      <c r="M15" s="207"/>
      <c r="N15" s="208"/>
      <c r="O15" s="13"/>
      <c r="P15" s="57"/>
    </row>
    <row r="16" spans="1:16" ht="17.399999999999999">
      <c r="A16" s="7"/>
      <c r="B16" s="7"/>
      <c r="C16" s="7"/>
      <c r="D16" s="7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9"/>
      <c r="P16" s="57"/>
    </row>
    <row r="17" spans="1:16" ht="17.399999999999999">
      <c r="A17" s="7" t="s">
        <v>91</v>
      </c>
      <c r="B17" s="7"/>
      <c r="C17" s="7"/>
      <c r="D17" s="7"/>
      <c r="E17" s="11"/>
      <c r="F17" s="11"/>
      <c r="G17" s="11"/>
      <c r="H17" s="220"/>
      <c r="I17" s="221"/>
      <c r="J17" s="221"/>
      <c r="K17" s="221"/>
      <c r="L17" s="221"/>
      <c r="M17" s="221"/>
      <c r="N17" s="222"/>
      <c r="O17" s="13" t="s">
        <v>3</v>
      </c>
      <c r="P17" s="57"/>
    </row>
    <row r="18" spans="1:16" ht="17.399999999999999">
      <c r="A18" s="7"/>
      <c r="B18" s="7"/>
      <c r="C18" s="7"/>
      <c r="D18" s="7"/>
      <c r="E18" s="11"/>
      <c r="F18" s="11"/>
      <c r="G18" s="11"/>
      <c r="H18" s="223"/>
      <c r="I18" s="224"/>
      <c r="J18" s="224"/>
      <c r="K18" s="224"/>
      <c r="L18" s="224"/>
      <c r="M18" s="224"/>
      <c r="N18" s="225"/>
      <c r="O18" s="13"/>
      <c r="P18" s="57"/>
    </row>
    <row r="19" spans="1:16" ht="17.399999999999999">
      <c r="A19" s="7"/>
      <c r="B19" s="7"/>
      <c r="C19" s="7"/>
      <c r="D19" s="7"/>
      <c r="E19" s="11"/>
      <c r="F19" s="11"/>
      <c r="G19" s="11"/>
      <c r="H19" s="14"/>
      <c r="I19" s="14"/>
      <c r="J19" s="14"/>
      <c r="K19" s="14"/>
      <c r="L19" s="14"/>
      <c r="M19" s="14"/>
      <c r="N19" s="14"/>
      <c r="O19" s="13"/>
      <c r="P19" s="57"/>
    </row>
    <row r="20" spans="1:16" ht="17.399999999999999">
      <c r="A20" s="15" t="s">
        <v>92</v>
      </c>
      <c r="B20" s="15"/>
      <c r="C20" s="15"/>
      <c r="D20" s="15"/>
      <c r="E20" s="16"/>
      <c r="F20" s="16"/>
      <c r="G20" s="16"/>
      <c r="H20" s="202"/>
      <c r="I20" s="221"/>
      <c r="J20" s="221"/>
      <c r="K20" s="221"/>
      <c r="L20" s="221"/>
      <c r="M20" s="221"/>
      <c r="N20" s="222"/>
      <c r="O20" s="13" t="s">
        <v>4</v>
      </c>
      <c r="P20" s="57"/>
    </row>
    <row r="21" spans="1:16" ht="17.399999999999999">
      <c r="A21" s="15" t="s">
        <v>93</v>
      </c>
      <c r="B21" s="15"/>
      <c r="C21" s="15"/>
      <c r="D21" s="15"/>
      <c r="E21" s="16"/>
      <c r="F21" s="16"/>
      <c r="G21" s="16"/>
      <c r="H21" s="223"/>
      <c r="I21" s="224"/>
      <c r="J21" s="224"/>
      <c r="K21" s="224"/>
      <c r="L21" s="224"/>
      <c r="M21" s="224"/>
      <c r="N21" s="225"/>
      <c r="O21" s="13"/>
      <c r="P21" s="57"/>
    </row>
    <row r="22" spans="1:16" ht="17.399999999999999">
      <c r="A22" s="15"/>
      <c r="B22" s="15"/>
      <c r="C22" s="15"/>
      <c r="D22" s="15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8"/>
      <c r="P22" s="57"/>
    </row>
    <row r="23" spans="1:16" ht="17.399999999999999">
      <c r="A23" s="15" t="s">
        <v>239</v>
      </c>
      <c r="B23" s="15"/>
      <c r="C23" s="15"/>
      <c r="D23" s="15"/>
      <c r="E23" s="16"/>
      <c r="F23" s="16"/>
      <c r="G23" s="16"/>
      <c r="H23" s="202"/>
      <c r="I23" s="191"/>
      <c r="J23" s="191"/>
      <c r="K23" s="191"/>
      <c r="L23" s="191"/>
      <c r="M23" s="191"/>
      <c r="N23" s="192"/>
      <c r="O23" s="13" t="s">
        <v>5</v>
      </c>
      <c r="P23" s="57"/>
    </row>
    <row r="24" spans="1:16" ht="17.399999999999999">
      <c r="A24" s="15"/>
      <c r="B24" s="15"/>
      <c r="C24" s="15"/>
      <c r="D24" s="15"/>
      <c r="E24" s="16"/>
      <c r="F24" s="16"/>
      <c r="G24" s="16"/>
      <c r="H24" s="193"/>
      <c r="I24" s="194"/>
      <c r="J24" s="194"/>
      <c r="K24" s="194"/>
      <c r="L24" s="194"/>
      <c r="M24" s="194"/>
      <c r="N24" s="195"/>
      <c r="O24" s="13"/>
      <c r="P24" s="57"/>
    </row>
    <row r="25" spans="1:16" ht="17.399999999999999">
      <c r="A25" s="7"/>
      <c r="B25" s="7"/>
      <c r="C25" s="7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9"/>
      <c r="P25" s="57"/>
    </row>
    <row r="26" spans="1:16" ht="17.399999999999999">
      <c r="A26" s="7" t="s">
        <v>94</v>
      </c>
      <c r="B26" s="7"/>
      <c r="C26" s="7"/>
      <c r="D26" s="7"/>
      <c r="E26" s="11"/>
      <c r="F26" s="11"/>
      <c r="G26" s="7"/>
      <c r="H26" s="7"/>
      <c r="I26" s="7"/>
      <c r="J26" s="11"/>
      <c r="K26" s="184"/>
      <c r="L26" s="185"/>
      <c r="M26" s="185"/>
      <c r="N26" s="186"/>
      <c r="O26" s="13" t="s">
        <v>7</v>
      </c>
      <c r="P26" s="57"/>
    </row>
    <row r="27" spans="1:16" ht="17.399999999999999">
      <c r="A27" s="7" t="s">
        <v>294</v>
      </c>
      <c r="B27" s="7"/>
      <c r="C27" s="7"/>
      <c r="D27" s="7"/>
      <c r="E27" s="11"/>
      <c r="F27" s="11"/>
      <c r="G27" s="11"/>
      <c r="H27" s="11"/>
      <c r="I27" s="11"/>
      <c r="J27" s="11"/>
      <c r="K27" s="187"/>
      <c r="L27" s="188"/>
      <c r="M27" s="188"/>
      <c r="N27" s="189"/>
      <c r="O27" s="13"/>
      <c r="P27" s="57"/>
    </row>
    <row r="28" spans="1:16" ht="17.399999999999999">
      <c r="A28" s="7"/>
      <c r="B28" s="7"/>
      <c r="C28" s="7"/>
      <c r="D28" s="7"/>
      <c r="E28" s="11"/>
      <c r="F28" s="11"/>
      <c r="G28" s="11"/>
      <c r="H28" s="11"/>
      <c r="I28" s="11"/>
      <c r="J28" s="11"/>
      <c r="K28" s="11"/>
      <c r="L28" s="11"/>
      <c r="M28" s="19"/>
      <c r="N28" s="12"/>
      <c r="O28" s="13"/>
      <c r="P28" s="57"/>
    </row>
    <row r="29" spans="1:16" ht="17.399999999999999">
      <c r="A29" s="15" t="s">
        <v>6</v>
      </c>
      <c r="B29" s="7"/>
      <c r="C29" s="7"/>
      <c r="D29" s="7"/>
      <c r="E29" s="11"/>
      <c r="F29" s="11"/>
      <c r="G29" s="11"/>
      <c r="H29" s="11"/>
      <c r="I29" s="11"/>
      <c r="J29" s="11"/>
      <c r="K29" s="184"/>
      <c r="L29" s="185"/>
      <c r="M29" s="185"/>
      <c r="N29" s="186"/>
      <c r="O29" s="13" t="s">
        <v>8</v>
      </c>
      <c r="P29" s="57"/>
    </row>
    <row r="30" spans="1:16" ht="17.399999999999999">
      <c r="A30" s="15" t="s">
        <v>106</v>
      </c>
      <c r="B30" s="7"/>
      <c r="C30" s="7"/>
      <c r="D30" s="7"/>
      <c r="E30" s="11"/>
      <c r="F30" s="7" t="s">
        <v>295</v>
      </c>
      <c r="G30" s="11"/>
      <c r="H30" s="11"/>
      <c r="I30" s="11"/>
      <c r="J30" s="11"/>
      <c r="K30" s="187"/>
      <c r="L30" s="188"/>
      <c r="M30" s="188"/>
      <c r="N30" s="189"/>
      <c r="O30" s="13"/>
      <c r="P30" s="57"/>
    </row>
    <row r="31" spans="1:16" ht="17.399999999999999">
      <c r="B31" s="7"/>
      <c r="C31" s="7"/>
      <c r="D31" s="7"/>
      <c r="E31" s="11"/>
      <c r="F31" s="11"/>
      <c r="G31" s="11"/>
      <c r="H31" s="11"/>
      <c r="I31" s="11"/>
      <c r="J31" s="11"/>
      <c r="K31" s="11"/>
      <c r="L31" s="11"/>
      <c r="M31" s="19"/>
      <c r="N31" s="12"/>
      <c r="O31" s="13"/>
      <c r="P31" s="57"/>
    </row>
    <row r="32" spans="1:16" ht="17.399999999999999">
      <c r="A32" s="6" t="s">
        <v>296</v>
      </c>
      <c r="B32" s="6"/>
      <c r="C32" s="6"/>
      <c r="D32" s="28"/>
      <c r="E32" s="6"/>
      <c r="F32" s="6"/>
      <c r="G32" s="6"/>
      <c r="H32" s="6"/>
      <c r="I32" s="6"/>
      <c r="J32" s="11"/>
      <c r="K32" s="190"/>
      <c r="L32" s="191"/>
      <c r="M32" s="191"/>
      <c r="N32" s="192"/>
      <c r="O32" s="13" t="s">
        <v>9</v>
      </c>
      <c r="P32" s="57"/>
    </row>
    <row r="33" spans="1:16" ht="17.399999999999999">
      <c r="A33" s="6" t="s">
        <v>290</v>
      </c>
      <c r="B33" s="6"/>
      <c r="C33" s="6"/>
      <c r="D33" s="28"/>
      <c r="E33" s="6"/>
      <c r="F33" s="6"/>
      <c r="G33" s="6"/>
      <c r="H33" s="6"/>
      <c r="I33" s="6"/>
      <c r="J33" s="7"/>
      <c r="K33" s="193"/>
      <c r="L33" s="194"/>
      <c r="M33" s="194"/>
      <c r="N33" s="195"/>
      <c r="O33" s="13"/>
      <c r="P33" s="57"/>
    </row>
    <row r="34" spans="1:16" ht="17.399999999999999">
      <c r="A34" s="7"/>
      <c r="B34" s="7"/>
      <c r="C34" s="7"/>
      <c r="D34" s="11"/>
      <c r="E34" s="7"/>
      <c r="F34" s="7"/>
      <c r="G34" s="7"/>
      <c r="H34" s="7"/>
      <c r="I34" s="7"/>
      <c r="J34" s="7"/>
      <c r="K34" s="71"/>
      <c r="L34" s="71"/>
      <c r="M34" s="71"/>
      <c r="N34" s="71"/>
      <c r="O34" s="13"/>
      <c r="P34" s="57"/>
    </row>
    <row r="35" spans="1:16" ht="17.399999999999999">
      <c r="A35" s="7" t="s">
        <v>297</v>
      </c>
      <c r="B35" s="7"/>
      <c r="C35" s="7"/>
      <c r="D35" s="11"/>
      <c r="E35" s="7"/>
      <c r="F35" s="7"/>
      <c r="G35" s="7"/>
      <c r="H35" s="7"/>
      <c r="I35" s="7"/>
      <c r="J35" s="7"/>
      <c r="K35" s="190"/>
      <c r="L35" s="209"/>
      <c r="M35" s="209"/>
      <c r="N35" s="210"/>
      <c r="O35" s="13" t="s">
        <v>10</v>
      </c>
      <c r="P35" s="57"/>
    </row>
    <row r="36" spans="1:16" ht="17.399999999999999">
      <c r="A36" s="16" t="s">
        <v>138</v>
      </c>
      <c r="B36" s="16"/>
      <c r="C36" s="16"/>
      <c r="D36" s="16"/>
      <c r="E36" s="16"/>
      <c r="F36" s="16"/>
      <c r="G36" s="16"/>
      <c r="H36" s="16"/>
      <c r="I36" s="16"/>
      <c r="J36" s="16"/>
      <c r="K36" s="211"/>
      <c r="L36" s="212"/>
      <c r="M36" s="212"/>
      <c r="N36" s="213"/>
      <c r="O36" s="18"/>
      <c r="P36" s="57"/>
    </row>
    <row r="37" spans="1:16" ht="17.399999999999999">
      <c r="A37" s="16" t="s">
        <v>256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1"/>
      <c r="O37" s="18"/>
      <c r="P37" s="57"/>
    </row>
    <row r="38" spans="1:16" ht="17.399999999999999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1"/>
      <c r="O38" s="18"/>
      <c r="P38" s="57"/>
    </row>
    <row r="39" spans="1:16" ht="17.399999999999999">
      <c r="A39" s="16" t="s">
        <v>124</v>
      </c>
      <c r="B39" s="16"/>
      <c r="C39" s="16"/>
      <c r="D39" s="16"/>
      <c r="E39" s="16"/>
      <c r="F39" s="16"/>
      <c r="G39" s="16"/>
      <c r="H39" s="16"/>
      <c r="I39" s="16"/>
      <c r="J39" s="16"/>
      <c r="K39" s="202"/>
      <c r="L39" s="191"/>
      <c r="M39" s="191"/>
      <c r="N39" s="192"/>
      <c r="O39" s="18" t="s">
        <v>95</v>
      </c>
      <c r="P39" s="57"/>
    </row>
    <row r="40" spans="1:16" ht="17.399999999999999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93"/>
      <c r="L40" s="194"/>
      <c r="M40" s="194"/>
      <c r="N40" s="195"/>
      <c r="O40" s="18"/>
      <c r="P40" s="57"/>
    </row>
    <row r="41" spans="1:16" ht="17.399999999999999">
      <c r="A41" s="7"/>
      <c r="B41" s="7"/>
      <c r="C41" s="7"/>
      <c r="D41" s="11"/>
      <c r="E41" s="7"/>
      <c r="F41" s="7"/>
      <c r="G41" s="7"/>
      <c r="H41" s="7"/>
      <c r="I41" s="7"/>
      <c r="J41" s="7"/>
      <c r="K41" s="7"/>
      <c r="L41" s="7"/>
      <c r="M41" s="7"/>
      <c r="N41" s="20"/>
      <c r="O41" s="13"/>
      <c r="P41" s="57"/>
    </row>
    <row r="42" spans="1:16" ht="17.399999999999999">
      <c r="A42" s="7" t="s">
        <v>107</v>
      </c>
      <c r="B42" s="7"/>
      <c r="C42" s="7"/>
      <c r="D42" s="7"/>
      <c r="E42" s="7"/>
      <c r="F42" s="7"/>
      <c r="G42" s="14"/>
      <c r="H42" s="11"/>
      <c r="I42" s="11"/>
      <c r="J42" s="22"/>
      <c r="K42" s="202"/>
      <c r="L42" s="191"/>
      <c r="M42" s="191"/>
      <c r="N42" s="192"/>
      <c r="O42" s="13" t="s">
        <v>137</v>
      </c>
      <c r="P42" s="57"/>
    </row>
    <row r="43" spans="1:16" ht="17.399999999999999">
      <c r="A43" s="7" t="s">
        <v>87</v>
      </c>
      <c r="B43" s="7"/>
      <c r="C43" s="7"/>
      <c r="D43" s="7"/>
      <c r="E43" s="11"/>
      <c r="F43" s="11"/>
      <c r="G43" s="11"/>
      <c r="H43" s="11"/>
      <c r="I43" s="11"/>
      <c r="J43" s="7"/>
      <c r="K43" s="193"/>
      <c r="L43" s="194"/>
      <c r="M43" s="194"/>
      <c r="N43" s="195"/>
      <c r="O43" s="9"/>
      <c r="P43" s="57"/>
    </row>
    <row r="44" spans="1:16" ht="17.399999999999999">
      <c r="A44" s="7"/>
      <c r="B44" s="7"/>
      <c r="C44" s="7"/>
      <c r="D44" s="7"/>
      <c r="E44" s="11"/>
      <c r="F44" s="11"/>
      <c r="G44" s="11"/>
      <c r="H44" s="11"/>
      <c r="I44" s="11"/>
      <c r="J44" s="7"/>
      <c r="K44" s="71"/>
      <c r="L44" s="71"/>
      <c r="M44" s="71"/>
      <c r="N44" s="71"/>
      <c r="O44" s="9"/>
      <c r="P44" s="57"/>
    </row>
    <row r="45" spans="1:16" ht="17.399999999999999">
      <c r="A45" s="6" t="s">
        <v>11</v>
      </c>
      <c r="B45" s="7"/>
      <c r="C45" s="7"/>
      <c r="D45" s="7"/>
      <c r="E45" s="11"/>
      <c r="F45" s="11"/>
      <c r="G45" s="11"/>
      <c r="H45" s="11"/>
      <c r="I45" s="11"/>
      <c r="J45" s="7"/>
      <c r="K45" s="7"/>
      <c r="L45" s="7"/>
      <c r="M45" s="7"/>
      <c r="N45" s="8"/>
      <c r="O45" s="9"/>
      <c r="P45" s="57"/>
    </row>
    <row r="46" spans="1:16" ht="17.399999999999999">
      <c r="A46" s="6" t="s">
        <v>108</v>
      </c>
      <c r="B46" s="7"/>
      <c r="C46" s="7"/>
      <c r="D46" s="7"/>
      <c r="E46" s="11"/>
      <c r="F46" s="11"/>
      <c r="G46" s="11"/>
      <c r="H46" s="11"/>
      <c r="I46" s="11"/>
      <c r="J46" s="7"/>
      <c r="K46" s="7"/>
      <c r="L46" s="7"/>
      <c r="M46" s="7"/>
      <c r="N46" s="8"/>
      <c r="O46" s="9"/>
      <c r="P46" s="57"/>
    </row>
    <row r="47" spans="1:16" ht="17.399999999999999">
      <c r="A47" s="6"/>
      <c r="B47" s="7"/>
      <c r="C47" s="7"/>
      <c r="D47" s="7"/>
      <c r="E47" s="11"/>
      <c r="F47" s="11"/>
      <c r="G47" s="11"/>
      <c r="H47" s="11"/>
      <c r="I47" s="11"/>
      <c r="J47" s="7"/>
      <c r="K47" s="7"/>
      <c r="L47" s="7"/>
      <c r="M47" s="7"/>
      <c r="N47" s="8"/>
      <c r="O47" s="9"/>
      <c r="P47" s="57"/>
    </row>
    <row r="48" spans="1:16" ht="17.399999999999999">
      <c r="A48" s="151" t="s">
        <v>204</v>
      </c>
      <c r="B48" s="7"/>
      <c r="C48" s="7"/>
      <c r="D48" s="7"/>
      <c r="E48" s="11"/>
      <c r="F48" s="11"/>
      <c r="G48" s="11"/>
      <c r="H48" s="11"/>
      <c r="I48" s="11"/>
      <c r="J48" s="7"/>
      <c r="K48" s="7"/>
      <c r="L48" s="7"/>
      <c r="M48" s="7"/>
      <c r="N48" s="8"/>
      <c r="O48" s="9"/>
      <c r="P48" s="57"/>
    </row>
    <row r="49" spans="1:16" ht="17.39999999999999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8"/>
      <c r="O49" s="9"/>
      <c r="P49" s="57"/>
    </row>
    <row r="50" spans="1:16" ht="17.399999999999999">
      <c r="A50" s="23" t="s">
        <v>208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8"/>
      <c r="O50" s="9"/>
      <c r="P50" s="57"/>
    </row>
    <row r="51" spans="1:16" ht="17.399999999999999">
      <c r="A51" s="23" t="s">
        <v>12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8"/>
      <c r="O51" s="9"/>
      <c r="P51" s="57"/>
    </row>
    <row r="52" spans="1:16" ht="17.399999999999999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4"/>
      <c r="O52" s="9" t="s">
        <v>13</v>
      </c>
      <c r="P52" s="57"/>
    </row>
    <row r="53" spans="1:16" ht="17.399999999999999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4"/>
      <c r="O53" s="9"/>
      <c r="P53" s="57"/>
    </row>
    <row r="54" spans="1:16" ht="17.399999999999999">
      <c r="A54" s="7" t="s">
        <v>14</v>
      </c>
      <c r="B54" s="7" t="s">
        <v>175</v>
      </c>
      <c r="C54" s="7"/>
      <c r="D54" s="7"/>
      <c r="E54" s="7"/>
      <c r="F54" s="7"/>
      <c r="G54" s="7"/>
      <c r="H54" s="7"/>
      <c r="I54" s="7"/>
      <c r="J54" s="11"/>
      <c r="K54" s="11"/>
      <c r="L54" s="25"/>
      <c r="M54" s="11"/>
      <c r="N54" s="198"/>
      <c r="O54" s="9">
        <v>1</v>
      </c>
      <c r="P54" s="57"/>
    </row>
    <row r="55" spans="1:16" ht="17.399999999999999">
      <c r="A55" s="7"/>
      <c r="B55" s="7" t="s">
        <v>176</v>
      </c>
      <c r="C55" s="7"/>
      <c r="D55" s="7"/>
      <c r="E55" s="7"/>
      <c r="F55" s="7"/>
      <c r="G55" s="7"/>
      <c r="H55" s="11"/>
      <c r="I55" s="11"/>
      <c r="J55" s="9"/>
      <c r="K55" s="9"/>
      <c r="L55" s="7"/>
      <c r="M55" s="7"/>
      <c r="N55" s="199"/>
      <c r="O55" s="9"/>
      <c r="P55" s="57"/>
    </row>
    <row r="56" spans="1:16" ht="17.399999999999999">
      <c r="A56" s="7"/>
      <c r="B56" s="7" t="s">
        <v>177</v>
      </c>
      <c r="C56" s="7"/>
      <c r="D56" s="7"/>
      <c r="E56" s="7"/>
      <c r="F56" s="7"/>
      <c r="G56" s="7"/>
      <c r="H56" s="11"/>
      <c r="I56" s="11"/>
      <c r="J56" s="9"/>
      <c r="K56" s="9"/>
      <c r="L56" s="7"/>
      <c r="M56" s="7"/>
      <c r="N56" s="72"/>
      <c r="O56" s="9"/>
      <c r="P56" s="57"/>
    </row>
    <row r="57" spans="1:16" ht="17.399999999999999">
      <c r="A57" s="7"/>
      <c r="B57" s="7" t="s">
        <v>178</v>
      </c>
      <c r="C57" s="7"/>
      <c r="D57" s="7"/>
      <c r="E57" s="7"/>
      <c r="F57" s="7"/>
      <c r="G57" s="7"/>
      <c r="H57" s="11"/>
      <c r="I57" s="11"/>
      <c r="J57" s="9"/>
      <c r="K57" s="9"/>
      <c r="L57" s="7"/>
      <c r="M57" s="7"/>
      <c r="N57" s="72"/>
      <c r="O57" s="9"/>
      <c r="P57" s="57"/>
    </row>
    <row r="58" spans="1:16" ht="17.399999999999999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2"/>
      <c r="O58" s="9"/>
      <c r="P58" s="57"/>
    </row>
    <row r="59" spans="1:16" ht="17.399999999999999">
      <c r="A59" s="7" t="s">
        <v>15</v>
      </c>
      <c r="B59" s="7" t="s">
        <v>246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26" t="s">
        <v>16</v>
      </c>
      <c r="N59" s="198"/>
      <c r="O59" s="9">
        <v>2</v>
      </c>
      <c r="P59" s="57"/>
    </row>
    <row r="60" spans="1:16" ht="17.399999999999999">
      <c r="A60" s="7"/>
      <c r="B60" s="7" t="s">
        <v>121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26"/>
      <c r="N60" s="199"/>
      <c r="O60" s="9"/>
      <c r="P60" s="57"/>
    </row>
    <row r="61" spans="1:16" ht="17.399999999999999">
      <c r="A61" s="7"/>
      <c r="B61" s="7" t="s">
        <v>247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2"/>
      <c r="O61" s="9"/>
      <c r="P61" s="57"/>
    </row>
    <row r="62" spans="1:16" ht="17.399999999999999">
      <c r="A62" s="7"/>
      <c r="B62" s="7" t="s">
        <v>248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2"/>
      <c r="O62" s="9"/>
      <c r="P62" s="57"/>
    </row>
    <row r="63" spans="1:16" ht="17.399999999999999">
      <c r="A63" s="7"/>
      <c r="B63" s="7" t="s">
        <v>253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2"/>
      <c r="O63" s="9"/>
      <c r="P63" s="57"/>
    </row>
    <row r="64" spans="1:16" ht="17.399999999999999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26"/>
      <c r="N64" s="73"/>
      <c r="O64" s="9"/>
      <c r="P64" s="57"/>
    </row>
    <row r="65" spans="1:16" ht="17.399999999999999">
      <c r="A65" s="7" t="s">
        <v>17</v>
      </c>
      <c r="B65" s="7" t="s">
        <v>86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26" t="s">
        <v>16</v>
      </c>
      <c r="N65" s="196"/>
      <c r="O65" s="9">
        <v>3</v>
      </c>
      <c r="P65" s="57"/>
    </row>
    <row r="66" spans="1:16" ht="17.399999999999999">
      <c r="A66" s="7"/>
      <c r="B66" s="7" t="s">
        <v>273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26"/>
      <c r="N66" s="197"/>
      <c r="O66" s="9"/>
      <c r="P66" s="57"/>
    </row>
    <row r="67" spans="1:16" ht="17.399999999999999">
      <c r="A67" s="7"/>
      <c r="B67" s="7" t="s">
        <v>272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26"/>
      <c r="N67" s="73"/>
      <c r="O67" s="9"/>
      <c r="P67" s="57"/>
    </row>
    <row r="68" spans="1:16" ht="17.399999999999999">
      <c r="A68" s="7" t="s">
        <v>18</v>
      </c>
      <c r="B68" s="7" t="s">
        <v>19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26" t="s">
        <v>16</v>
      </c>
      <c r="N68" s="196"/>
      <c r="O68" s="9">
        <v>4</v>
      </c>
      <c r="P68" s="57"/>
    </row>
    <row r="69" spans="1:16" ht="17.399999999999999">
      <c r="A69" s="7"/>
      <c r="B69" s="7" t="s">
        <v>20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9"/>
      <c r="N69" s="197"/>
      <c r="O69" s="9"/>
      <c r="P69" s="57"/>
    </row>
    <row r="70" spans="1:16" ht="17.399999999999999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9"/>
      <c r="N70" s="73"/>
      <c r="O70" s="9"/>
      <c r="P70" s="57"/>
    </row>
    <row r="71" spans="1:16" ht="17.399999999999999">
      <c r="A71" s="7" t="s">
        <v>21</v>
      </c>
      <c r="B71" s="7" t="s">
        <v>114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9" t="s">
        <v>22</v>
      </c>
      <c r="N71" s="196"/>
      <c r="O71" s="9">
        <v>5</v>
      </c>
      <c r="P71" s="57"/>
    </row>
    <row r="72" spans="1:16" ht="17.399999999999999">
      <c r="A72" s="7"/>
      <c r="B72" s="7" t="s">
        <v>274</v>
      </c>
      <c r="C72" s="7"/>
      <c r="D72" s="7"/>
      <c r="E72" s="6"/>
      <c r="F72" s="6"/>
      <c r="G72" s="6"/>
      <c r="H72" s="6"/>
      <c r="I72" s="6"/>
      <c r="J72" s="7"/>
      <c r="K72" s="7"/>
      <c r="L72" s="26"/>
      <c r="M72" s="9"/>
      <c r="N72" s="197"/>
      <c r="O72" s="9"/>
      <c r="P72" s="57"/>
    </row>
    <row r="73" spans="1:16" ht="17.399999999999999">
      <c r="A73" s="7"/>
      <c r="B73" s="6" t="s">
        <v>275</v>
      </c>
      <c r="C73" s="6"/>
      <c r="D73" s="6"/>
      <c r="E73" s="6"/>
      <c r="F73" s="6"/>
      <c r="G73" s="6"/>
      <c r="H73" s="6"/>
      <c r="I73" s="7"/>
      <c r="J73" s="7"/>
      <c r="K73" s="7"/>
      <c r="L73" s="26"/>
      <c r="M73" s="9"/>
      <c r="N73" s="73"/>
      <c r="O73" s="9"/>
      <c r="P73" s="57"/>
    </row>
    <row r="74" spans="1:16" ht="17.399999999999999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26"/>
      <c r="M74" s="9"/>
      <c r="N74" s="73"/>
      <c r="O74" s="9"/>
      <c r="P74" s="57"/>
    </row>
    <row r="75" spans="1:16" ht="17.399999999999999">
      <c r="A75" s="6" t="s">
        <v>209</v>
      </c>
      <c r="B75" s="10"/>
      <c r="C75" s="10"/>
      <c r="D75" s="7"/>
      <c r="E75" s="7"/>
      <c r="F75" s="7"/>
      <c r="G75" s="7"/>
      <c r="H75" s="7"/>
      <c r="I75" s="7"/>
      <c r="J75" s="7"/>
      <c r="K75" s="7"/>
      <c r="L75" s="7"/>
      <c r="M75" s="26" t="s">
        <v>24</v>
      </c>
      <c r="N75" s="200">
        <f>+Box_1+Box_2+Box_3+Box_4-Box_5</f>
        <v>0</v>
      </c>
      <c r="O75" s="9">
        <v>6</v>
      </c>
      <c r="P75" s="57"/>
    </row>
    <row r="76" spans="1:16" ht="17.399999999999999">
      <c r="A76" s="6" t="s">
        <v>116</v>
      </c>
      <c r="B76" s="10"/>
      <c r="C76" s="10"/>
      <c r="D76" s="7"/>
      <c r="E76" s="7"/>
      <c r="F76" s="7"/>
      <c r="G76" s="7"/>
      <c r="H76" s="7"/>
      <c r="I76" s="7"/>
      <c r="J76" s="7"/>
      <c r="K76" s="7"/>
      <c r="L76" s="7"/>
      <c r="M76" s="26"/>
      <c r="N76" s="201"/>
      <c r="O76" s="9"/>
      <c r="P76" s="57"/>
    </row>
    <row r="77" spans="1:16" ht="17.399999999999999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57"/>
      <c r="O77" s="57"/>
      <c r="P77" s="57"/>
    </row>
    <row r="79" spans="1:16" ht="17.399999999999999">
      <c r="N79" s="183" t="s">
        <v>79</v>
      </c>
      <c r="O79" s="183"/>
    </row>
  </sheetData>
  <dataConsolidate/>
  <mergeCells count="18">
    <mergeCell ref="H14:N15"/>
    <mergeCell ref="K35:N36"/>
    <mergeCell ref="D11:N12"/>
    <mergeCell ref="H17:N18"/>
    <mergeCell ref="H20:N21"/>
    <mergeCell ref="H23:N24"/>
    <mergeCell ref="N79:O79"/>
    <mergeCell ref="K26:N27"/>
    <mergeCell ref="K29:N30"/>
    <mergeCell ref="K32:N33"/>
    <mergeCell ref="N65:N66"/>
    <mergeCell ref="N71:N72"/>
    <mergeCell ref="N54:N55"/>
    <mergeCell ref="N59:N60"/>
    <mergeCell ref="N68:N69"/>
    <mergeCell ref="N75:N76"/>
    <mergeCell ref="K42:N43"/>
    <mergeCell ref="K39:N4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>
    <oddFooter>&amp;L&amp;"Verdana,Regular"&amp;5&amp;F&amp;CPage 1&amp;R&amp;"Verdana,Regular"&amp;5&amp;D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5"/>
  <sheetViews>
    <sheetView topLeftCell="A40" zoomScale="72" zoomScaleNormal="72" workbookViewId="0">
      <selection activeCell="B53" sqref="B53"/>
    </sheetView>
  </sheetViews>
  <sheetFormatPr defaultRowHeight="13.2"/>
  <cols>
    <col min="1" max="1" width="9.33203125" bestFit="1" customWidth="1"/>
    <col min="5" max="5" width="14.6640625" customWidth="1"/>
    <col min="6" max="6" width="4.5546875" customWidth="1"/>
    <col min="13" max="13" width="43.33203125" customWidth="1"/>
    <col min="14" max="14" width="19" customWidth="1"/>
  </cols>
  <sheetData>
    <row r="1" spans="1:15" ht="17.399999999999999">
      <c r="A1" s="23" t="s">
        <v>232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13" t="s">
        <v>13</v>
      </c>
    </row>
    <row r="2" spans="1:15" ht="17.399999999999999">
      <c r="A2" s="2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</row>
    <row r="3" spans="1:15" ht="17.39999999999999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ht="17.399999999999999">
      <c r="A4" s="7" t="s">
        <v>25</v>
      </c>
      <c r="B4" s="7" t="s">
        <v>26</v>
      </c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196"/>
      <c r="O4" s="9">
        <v>7</v>
      </c>
    </row>
    <row r="5" spans="1:15" ht="17.399999999999999">
      <c r="A5" s="7"/>
      <c r="B5" s="7" t="s">
        <v>233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  <c r="N5" s="235"/>
      <c r="O5" s="9"/>
    </row>
    <row r="6" spans="1:15" ht="17.399999999999999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4"/>
      <c r="O6" s="9"/>
    </row>
    <row r="7" spans="1:15" ht="17.399999999999999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74"/>
      <c r="O7" s="9"/>
    </row>
    <row r="8" spans="1:15" ht="17.399999999999999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9"/>
      <c r="N8" s="73"/>
      <c r="O8" s="9"/>
    </row>
    <row r="9" spans="1:15" ht="17.399999999999999">
      <c r="A9" s="7" t="s">
        <v>27</v>
      </c>
      <c r="B9" s="7" t="s">
        <v>28</v>
      </c>
      <c r="C9" s="7"/>
      <c r="D9" s="7"/>
      <c r="E9" s="7"/>
      <c r="F9" s="7"/>
      <c r="G9" s="7"/>
      <c r="H9" s="7"/>
      <c r="I9" s="7"/>
      <c r="J9" s="7"/>
      <c r="K9" s="7"/>
      <c r="L9" s="7"/>
      <c r="M9" s="26" t="s">
        <v>16</v>
      </c>
      <c r="N9" s="196"/>
      <c r="O9" s="9">
        <v>8</v>
      </c>
    </row>
    <row r="10" spans="1:15" ht="17.399999999999999">
      <c r="A10" s="7"/>
      <c r="B10" s="7" t="s">
        <v>233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  <c r="N10" s="235"/>
      <c r="O10" s="9"/>
    </row>
    <row r="11" spans="1:15" ht="17.399999999999999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9"/>
      <c r="N11" s="73"/>
      <c r="O11" s="9"/>
    </row>
    <row r="12" spans="1:15" ht="17.399999999999999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9"/>
      <c r="N12" s="73"/>
      <c r="O12" s="9"/>
    </row>
    <row r="13" spans="1:15" ht="17.39999999999999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73"/>
      <c r="O13" s="9"/>
    </row>
    <row r="14" spans="1:15" ht="17.399999999999999">
      <c r="A14" s="7" t="s">
        <v>17</v>
      </c>
      <c r="B14" s="7" t="s">
        <v>29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27" t="s">
        <v>16</v>
      </c>
      <c r="N14" s="198"/>
      <c r="O14" s="9">
        <v>9</v>
      </c>
    </row>
    <row r="15" spans="1:15" ht="17.399999999999999">
      <c r="A15" s="7"/>
      <c r="B15" s="7" t="s">
        <v>289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226"/>
      <c r="O15" s="9"/>
    </row>
    <row r="16" spans="1:15" ht="17.399999999999999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73"/>
      <c r="O16" s="9"/>
    </row>
    <row r="17" spans="1:20" ht="17.399999999999999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73"/>
      <c r="O17" s="9"/>
    </row>
    <row r="18" spans="1:20" ht="17.39999999999999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73"/>
      <c r="O18" s="9"/>
    </row>
    <row r="19" spans="1:20" ht="17.399999999999999">
      <c r="A19" s="7" t="s">
        <v>18</v>
      </c>
      <c r="B19" s="7" t="s">
        <v>30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26" t="s">
        <v>16</v>
      </c>
      <c r="N19" s="198"/>
      <c r="O19" s="9">
        <v>10</v>
      </c>
    </row>
    <row r="20" spans="1:20" ht="17.399999999999999">
      <c r="A20" s="7"/>
      <c r="B20" s="7" t="s">
        <v>233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26"/>
      <c r="N20" s="226"/>
      <c r="O20" s="9"/>
    </row>
    <row r="21" spans="1:20" ht="17.399999999999999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26"/>
      <c r="N21" s="75"/>
      <c r="O21" s="9"/>
      <c r="T21" s="155"/>
    </row>
    <row r="22" spans="1:20" ht="17.399999999999999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26"/>
      <c r="N22" s="75"/>
      <c r="O22" s="9"/>
    </row>
    <row r="23" spans="1:20" ht="17.399999999999999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6"/>
      <c r="N23" s="75"/>
      <c r="O23" s="9"/>
    </row>
    <row r="24" spans="1:20" ht="17.399999999999999">
      <c r="A24" s="7" t="s">
        <v>31</v>
      </c>
      <c r="B24" s="7" t="s">
        <v>115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9" t="s">
        <v>22</v>
      </c>
      <c r="N24" s="198"/>
      <c r="O24" s="9">
        <v>11</v>
      </c>
    </row>
    <row r="25" spans="1:20" ht="17.399999999999999">
      <c r="A25" s="7"/>
      <c r="B25" s="7" t="s">
        <v>23</v>
      </c>
      <c r="C25" s="7"/>
      <c r="D25" s="7"/>
      <c r="E25" s="7"/>
      <c r="F25" s="7"/>
      <c r="G25" s="7"/>
      <c r="H25" s="7"/>
      <c r="I25" s="7"/>
      <c r="J25" s="7"/>
      <c r="K25" s="7"/>
      <c r="L25" s="26"/>
      <c r="M25" s="9"/>
      <c r="N25" s="226"/>
      <c r="O25" s="9"/>
    </row>
    <row r="26" spans="1:20" ht="17.399999999999999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26"/>
      <c r="M26" s="9"/>
      <c r="N26" s="73"/>
      <c r="O26" s="9"/>
    </row>
    <row r="27" spans="1:20" ht="17.399999999999999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26"/>
      <c r="M27" s="9"/>
      <c r="N27" s="73"/>
      <c r="O27" s="9"/>
    </row>
    <row r="28" spans="1:20" ht="17.399999999999999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6"/>
      <c r="M28" s="9"/>
      <c r="N28" s="75"/>
      <c r="O28" s="9"/>
    </row>
    <row r="29" spans="1:20" ht="17.399999999999999">
      <c r="A29" s="28" t="s">
        <v>234</v>
      </c>
      <c r="B29" s="29"/>
      <c r="C29" s="29"/>
      <c r="D29" s="7"/>
      <c r="E29" s="7"/>
      <c r="F29" s="7"/>
      <c r="G29" s="7"/>
      <c r="H29" s="7"/>
      <c r="I29" s="7"/>
      <c r="J29" s="7"/>
      <c r="K29" s="7"/>
      <c r="L29" s="7"/>
      <c r="M29" s="26" t="s">
        <v>24</v>
      </c>
      <c r="N29" s="229">
        <f>+Box_7+Box_8+Box_9+Box_10-Box_11</f>
        <v>0</v>
      </c>
      <c r="O29" s="9">
        <v>12</v>
      </c>
    </row>
    <row r="30" spans="1:20" ht="17.399999999999999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6"/>
      <c r="M30" s="7"/>
      <c r="N30" s="230"/>
      <c r="O30" s="9"/>
    </row>
    <row r="31" spans="1:20" ht="17.399999999999999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6"/>
      <c r="M31" s="7"/>
      <c r="N31" s="227"/>
      <c r="O31" s="227"/>
    </row>
    <row r="32" spans="1:20" ht="17.399999999999999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6"/>
      <c r="M32" s="7"/>
      <c r="N32" s="9"/>
      <c r="O32" s="9"/>
    </row>
    <row r="33" spans="1:15" ht="17.399999999999999">
      <c r="A33" s="23" t="s">
        <v>235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26"/>
      <c r="M33" s="7"/>
      <c r="N33" s="8"/>
      <c r="O33" s="9" t="s">
        <v>13</v>
      </c>
    </row>
    <row r="34" spans="1:15" ht="17.399999999999999">
      <c r="A34" s="23"/>
      <c r="B34" s="7"/>
      <c r="C34" s="7"/>
      <c r="D34" s="7"/>
      <c r="E34" s="7"/>
      <c r="F34" s="7"/>
      <c r="G34" s="7"/>
      <c r="H34" s="7"/>
      <c r="I34" s="7"/>
      <c r="J34" s="7"/>
      <c r="K34" s="7"/>
      <c r="L34" s="26"/>
      <c r="M34" s="7"/>
      <c r="N34" s="8"/>
      <c r="O34" s="9"/>
    </row>
    <row r="35" spans="1:15" ht="17.399999999999999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26"/>
      <c r="M35" s="7"/>
      <c r="N35" s="8"/>
      <c r="O35" s="9"/>
    </row>
    <row r="36" spans="1:15" ht="18" thickBot="1">
      <c r="A36" s="7" t="s">
        <v>14</v>
      </c>
      <c r="B36" s="10" t="s">
        <v>32</v>
      </c>
      <c r="C36" s="10"/>
      <c r="D36" s="231">
        <f>+Box_12</f>
        <v>0</v>
      </c>
      <c r="E36" s="232"/>
      <c r="F36" s="30"/>
      <c r="G36" s="29" t="s">
        <v>236</v>
      </c>
      <c r="H36" s="29"/>
      <c r="I36" s="29"/>
      <c r="J36" s="10"/>
      <c r="K36" s="7"/>
      <c r="L36" s="7"/>
      <c r="M36" s="26" t="s">
        <v>24</v>
      </c>
      <c r="N36" s="229" t="e">
        <f>ROUND((+Box_12/Box_6)*100,2)</f>
        <v>#DIV/0!</v>
      </c>
      <c r="O36" s="9">
        <v>13</v>
      </c>
    </row>
    <row r="37" spans="1:15" ht="17.399999999999999">
      <c r="A37" s="7"/>
      <c r="B37" s="7" t="s">
        <v>33</v>
      </c>
      <c r="C37" s="7"/>
      <c r="D37" s="233">
        <f>Box_6</f>
        <v>0</v>
      </c>
      <c r="E37" s="234"/>
      <c r="F37" s="30"/>
      <c r="G37" s="11" t="s">
        <v>237</v>
      </c>
      <c r="H37" s="11"/>
      <c r="I37" s="11"/>
      <c r="J37" s="7"/>
      <c r="K37" s="7"/>
      <c r="L37" s="26"/>
      <c r="M37" s="7"/>
      <c r="N37" s="236"/>
      <c r="O37" s="55" t="s">
        <v>78</v>
      </c>
    </row>
    <row r="38" spans="1:15" ht="17.399999999999999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26"/>
      <c r="M38" s="7"/>
      <c r="N38" s="8"/>
      <c r="O38" s="9"/>
    </row>
    <row r="39" spans="1:15" ht="17.39999999999999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26"/>
      <c r="M39" s="7"/>
      <c r="N39" s="8"/>
      <c r="O39" s="9"/>
    </row>
    <row r="40" spans="1:15" ht="17.399999999999999">
      <c r="A40" s="23" t="s">
        <v>34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26"/>
      <c r="M40" s="7"/>
      <c r="N40" s="8"/>
      <c r="O40" s="9"/>
    </row>
    <row r="41" spans="1:15" ht="17.399999999999999">
      <c r="A41" s="23"/>
      <c r="B41" s="7"/>
      <c r="C41" s="7"/>
      <c r="D41" s="7"/>
      <c r="E41" s="7"/>
      <c r="F41" s="7"/>
      <c r="G41" s="7"/>
      <c r="H41" s="7"/>
      <c r="I41" s="7"/>
      <c r="J41" s="7"/>
      <c r="K41" s="7"/>
      <c r="L41" s="26"/>
      <c r="M41" s="7"/>
      <c r="N41" s="8"/>
      <c r="O41" s="9"/>
    </row>
    <row r="42" spans="1:15" ht="17.399999999999999">
      <c r="A42" s="23"/>
      <c r="B42" s="7"/>
      <c r="C42" s="7"/>
      <c r="D42" s="7"/>
      <c r="E42" s="7"/>
      <c r="F42" s="7"/>
      <c r="G42" s="7"/>
      <c r="H42" s="7"/>
      <c r="I42" s="7"/>
      <c r="J42" s="7"/>
      <c r="K42" s="7"/>
      <c r="L42" s="26"/>
      <c r="M42" s="7"/>
      <c r="N42" s="8"/>
      <c r="O42" s="9"/>
    </row>
    <row r="43" spans="1:15" ht="17.399999999999999">
      <c r="A43" s="7" t="s">
        <v>25</v>
      </c>
      <c r="B43" s="7" t="s">
        <v>180</v>
      </c>
      <c r="C43" s="7"/>
      <c r="D43" s="7"/>
      <c r="E43" s="7"/>
      <c r="F43" s="7"/>
      <c r="G43" s="7"/>
      <c r="H43" s="7"/>
      <c r="I43" s="7"/>
      <c r="J43" s="7"/>
      <c r="K43" s="7"/>
      <c r="L43" s="26"/>
      <c r="M43" s="9"/>
      <c r="N43" s="198"/>
      <c r="O43" s="9">
        <v>14</v>
      </c>
    </row>
    <row r="44" spans="1:15" ht="17.399999999999999">
      <c r="A44" s="7"/>
      <c r="B44" s="7" t="s">
        <v>179</v>
      </c>
      <c r="C44" s="7"/>
      <c r="D44" s="7"/>
      <c r="E44" s="7"/>
      <c r="F44" s="7"/>
      <c r="G44" s="7"/>
      <c r="H44" s="11"/>
      <c r="I44" s="11"/>
      <c r="J44" s="7"/>
      <c r="K44" s="7"/>
      <c r="L44" s="26"/>
      <c r="M44" s="9"/>
      <c r="N44" s="226"/>
      <c r="O44" s="9"/>
    </row>
    <row r="45" spans="1:15" ht="17.399999999999999">
      <c r="A45" s="7"/>
      <c r="B45" s="7" t="s">
        <v>182</v>
      </c>
      <c r="C45" s="7"/>
      <c r="D45" s="7"/>
      <c r="E45" s="7"/>
      <c r="F45" s="7"/>
      <c r="G45" s="7"/>
      <c r="H45" s="11"/>
      <c r="I45" s="11"/>
      <c r="J45" s="7"/>
      <c r="K45" s="7"/>
      <c r="L45" s="26"/>
      <c r="M45" s="9"/>
      <c r="N45" s="74"/>
      <c r="O45" s="9"/>
    </row>
    <row r="46" spans="1:15" ht="17.399999999999999">
      <c r="A46" s="7"/>
      <c r="B46" s="7" t="s">
        <v>181</v>
      </c>
      <c r="C46" s="7"/>
      <c r="D46" s="7"/>
      <c r="E46" s="7"/>
      <c r="F46" s="7"/>
      <c r="G46" s="7"/>
      <c r="H46" s="11"/>
      <c r="I46" s="11"/>
      <c r="J46" s="7"/>
      <c r="K46" s="7"/>
      <c r="L46" s="26"/>
      <c r="M46" s="9"/>
      <c r="N46" s="74"/>
      <c r="O46" s="9"/>
    </row>
    <row r="47" spans="1:15" ht="17.399999999999999">
      <c r="A47" s="7"/>
      <c r="B47" s="7"/>
      <c r="C47" s="7"/>
      <c r="D47" s="7"/>
      <c r="E47" s="7"/>
      <c r="F47" s="7"/>
      <c r="G47" s="7"/>
      <c r="H47" s="11"/>
      <c r="I47" s="11"/>
      <c r="J47" s="7"/>
      <c r="K47" s="7"/>
      <c r="L47" s="26"/>
      <c r="M47" s="9"/>
      <c r="N47" s="74"/>
      <c r="O47" s="9"/>
    </row>
    <row r="48" spans="1:15" ht="17.399999999999999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6"/>
      <c r="M48" s="9"/>
      <c r="N48" s="73"/>
      <c r="O48" s="9"/>
    </row>
    <row r="49" spans="1:15" ht="17.399999999999999">
      <c r="A49" s="7" t="s">
        <v>27</v>
      </c>
      <c r="B49" s="7" t="s">
        <v>249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26" t="s">
        <v>16</v>
      </c>
      <c r="N49" s="198"/>
      <c r="O49" s="9">
        <v>15</v>
      </c>
    </row>
    <row r="50" spans="1:15" ht="17.399999999999999">
      <c r="A50" s="7"/>
      <c r="B50" s="7" t="s">
        <v>121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9"/>
      <c r="N50" s="226"/>
      <c r="O50" s="9"/>
    </row>
    <row r="51" spans="1:15" ht="17.399999999999999">
      <c r="A51" s="7"/>
      <c r="B51" s="7" t="s">
        <v>250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9"/>
      <c r="N51" s="73"/>
      <c r="O51" s="9"/>
    </row>
    <row r="52" spans="1:15" ht="17.399999999999999">
      <c r="A52" s="7"/>
      <c r="B52" s="7" t="s">
        <v>251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9"/>
      <c r="N52" s="73"/>
      <c r="O52" s="9"/>
    </row>
    <row r="53" spans="1:15" ht="17.399999999999999">
      <c r="A53" s="7"/>
      <c r="B53" s="7" t="s">
        <v>254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9"/>
      <c r="N53" s="73"/>
      <c r="O53" s="9"/>
    </row>
    <row r="54" spans="1:15" ht="17.399999999999999">
      <c r="A54" s="7"/>
      <c r="B54" s="7" t="s">
        <v>122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9"/>
      <c r="N54" s="73"/>
      <c r="O54" s="9"/>
    </row>
    <row r="55" spans="1:15" ht="17.399999999999999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26"/>
      <c r="M55" s="9"/>
      <c r="N55" s="73"/>
      <c r="O55" s="9"/>
    </row>
    <row r="56" spans="1:15" ht="17.399999999999999">
      <c r="A56" s="7" t="s">
        <v>17</v>
      </c>
      <c r="B56" s="7" t="s">
        <v>183</v>
      </c>
      <c r="C56" s="7"/>
      <c r="D56" s="7"/>
      <c r="E56" s="7"/>
      <c r="F56" s="7"/>
      <c r="G56" s="7"/>
      <c r="H56" s="7"/>
      <c r="I56" s="7"/>
      <c r="J56" s="7"/>
      <c r="K56" s="7"/>
      <c r="L56" s="26"/>
      <c r="M56" s="26" t="s">
        <v>16</v>
      </c>
      <c r="N56" s="198"/>
      <c r="O56" s="9">
        <v>16</v>
      </c>
    </row>
    <row r="57" spans="1:15" ht="17.399999999999999">
      <c r="A57" s="7"/>
      <c r="B57" s="7" t="s">
        <v>123</v>
      </c>
      <c r="C57" s="7"/>
      <c r="D57" s="7"/>
      <c r="E57" s="7"/>
      <c r="F57" s="7"/>
      <c r="G57" s="7"/>
      <c r="H57" s="7"/>
      <c r="I57" s="7"/>
      <c r="J57" s="7"/>
      <c r="K57" s="7"/>
      <c r="L57" s="26"/>
      <c r="M57" s="9"/>
      <c r="N57" s="228"/>
      <c r="O57" s="9"/>
    </row>
    <row r="58" spans="1:15" ht="17.399999999999999">
      <c r="A58" s="7"/>
      <c r="B58" s="7" t="s">
        <v>35</v>
      </c>
      <c r="C58" s="7"/>
      <c r="D58" s="7"/>
      <c r="E58" s="7"/>
      <c r="F58" s="7"/>
      <c r="G58" s="7"/>
      <c r="H58" s="7"/>
      <c r="I58" s="7"/>
      <c r="J58" s="7"/>
      <c r="K58" s="7"/>
      <c r="L58" s="26"/>
      <c r="M58" s="9"/>
      <c r="N58" s="73"/>
      <c r="O58" s="9"/>
    </row>
    <row r="59" spans="1:15" ht="17.39999999999999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26"/>
      <c r="M59" s="9"/>
      <c r="N59" s="73"/>
      <c r="O59" s="9"/>
    </row>
    <row r="60" spans="1:15" ht="17.399999999999999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26"/>
      <c r="M60" s="9"/>
      <c r="N60" s="73"/>
      <c r="O60" s="9"/>
    </row>
    <row r="61" spans="1:15" ht="17.399999999999999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26"/>
      <c r="M61" s="9"/>
      <c r="N61" s="73"/>
      <c r="O61" s="9"/>
    </row>
    <row r="62" spans="1:15" ht="17.399999999999999">
      <c r="A62" s="7" t="s">
        <v>18</v>
      </c>
      <c r="B62" s="7" t="s">
        <v>36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26" t="s">
        <v>16</v>
      </c>
      <c r="N62" s="198"/>
      <c r="O62" s="9">
        <v>17</v>
      </c>
    </row>
    <row r="63" spans="1:15" ht="17.399999999999999">
      <c r="A63" s="7"/>
      <c r="B63" s="7" t="s">
        <v>37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9"/>
      <c r="N63" s="226"/>
      <c r="O63" s="9"/>
    </row>
    <row r="64" spans="1:15" ht="17.399999999999999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9"/>
      <c r="N64" s="73"/>
      <c r="O64" s="9"/>
    </row>
    <row r="65" spans="1:15" ht="17.399999999999999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9"/>
      <c r="N65" s="73"/>
      <c r="O65" s="9"/>
    </row>
    <row r="66" spans="1:15" ht="17.399999999999999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9"/>
      <c r="N66" s="73"/>
      <c r="O66" s="9"/>
    </row>
    <row r="67" spans="1:15" ht="17.399999999999999">
      <c r="A67" s="7" t="s">
        <v>31</v>
      </c>
      <c r="B67" s="7" t="s">
        <v>38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26" t="s">
        <v>16</v>
      </c>
      <c r="N67" s="198"/>
      <c r="O67" s="9">
        <v>18</v>
      </c>
    </row>
    <row r="68" spans="1:15" ht="17.399999999999999">
      <c r="A68" s="7"/>
      <c r="B68" s="7" t="s">
        <v>194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9"/>
      <c r="N68" s="226"/>
      <c r="O68" s="9"/>
    </row>
    <row r="69" spans="1:15" ht="17.39999999999999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9"/>
      <c r="N69" s="76"/>
      <c r="O69" s="9"/>
    </row>
    <row r="70" spans="1:15" ht="17.399999999999999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9"/>
      <c r="N70" s="73"/>
      <c r="O70" s="9"/>
    </row>
    <row r="71" spans="1:15" ht="17.399999999999999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9"/>
      <c r="N71" s="73"/>
      <c r="O71" s="9"/>
    </row>
    <row r="72" spans="1:15" ht="17.399999999999999">
      <c r="A72" s="6" t="s">
        <v>85</v>
      </c>
      <c r="B72" s="10"/>
      <c r="C72" s="10"/>
      <c r="D72" s="7"/>
      <c r="E72" s="11"/>
      <c r="F72" s="11"/>
      <c r="G72" s="11"/>
      <c r="H72" s="11"/>
      <c r="I72" s="11"/>
      <c r="J72" s="7"/>
      <c r="K72" s="7"/>
      <c r="L72" s="7"/>
      <c r="M72" s="26" t="s">
        <v>24</v>
      </c>
      <c r="N72" s="229">
        <f>+Box_14+Box_15+Box_16+Box_17+Box_18</f>
        <v>0</v>
      </c>
      <c r="O72" s="9">
        <v>19</v>
      </c>
    </row>
    <row r="73" spans="1:15" ht="17.399999999999999">
      <c r="A73" s="6"/>
      <c r="B73" s="10"/>
      <c r="C73" s="10"/>
      <c r="D73" s="7"/>
      <c r="E73" s="11"/>
      <c r="F73" s="11"/>
      <c r="G73" s="11"/>
      <c r="H73" s="11"/>
      <c r="I73" s="11"/>
      <c r="J73" s="7"/>
      <c r="K73" s="7"/>
      <c r="L73" s="7"/>
      <c r="M73" s="26"/>
      <c r="N73" s="230"/>
      <c r="O73" s="9"/>
    </row>
    <row r="74" spans="1:15" ht="17.399999999999999">
      <c r="A74" s="6"/>
      <c r="B74" s="10"/>
      <c r="C74" s="10"/>
      <c r="D74" s="7"/>
      <c r="E74" s="11"/>
      <c r="F74" s="11"/>
      <c r="G74" s="11"/>
      <c r="H74" s="11"/>
      <c r="I74" s="11"/>
      <c r="J74" s="7"/>
      <c r="K74" s="7"/>
      <c r="L74" s="7"/>
      <c r="M74" s="26"/>
      <c r="N74" s="58"/>
      <c r="O74" s="58"/>
    </row>
    <row r="75" spans="1:15" ht="17.399999999999999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183" t="s">
        <v>80</v>
      </c>
      <c r="O75" s="183"/>
    </row>
  </sheetData>
  <mergeCells count="17">
    <mergeCell ref="D36:E36"/>
    <mergeCell ref="D37:E37"/>
    <mergeCell ref="N4:N5"/>
    <mergeCell ref="N9:N10"/>
    <mergeCell ref="N14:N15"/>
    <mergeCell ref="N19:N20"/>
    <mergeCell ref="N24:N25"/>
    <mergeCell ref="N29:N30"/>
    <mergeCell ref="N36:N37"/>
    <mergeCell ref="N43:N44"/>
    <mergeCell ref="N31:O31"/>
    <mergeCell ref="N75:O75"/>
    <mergeCell ref="N49:N50"/>
    <mergeCell ref="N56:N57"/>
    <mergeCell ref="N62:N63"/>
    <mergeCell ref="N67:N68"/>
    <mergeCell ref="N72:N7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>
    <oddFooter>&amp;L&amp;"Verdana,Regular"&amp;5&amp;F&amp;CPage 2&amp;R&amp;"Verdana,Regular"&amp;5&amp;D -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6"/>
  <sheetViews>
    <sheetView topLeftCell="A47" zoomScale="72" zoomScaleNormal="72" workbookViewId="0">
      <selection activeCell="N63" sqref="N63:N64"/>
    </sheetView>
  </sheetViews>
  <sheetFormatPr defaultRowHeight="13.2"/>
  <cols>
    <col min="1" max="1" width="9.33203125" bestFit="1" customWidth="1"/>
    <col min="6" max="6" width="11.88671875" customWidth="1"/>
    <col min="12" max="12" width="31.109375" customWidth="1"/>
    <col min="14" max="14" width="20" customWidth="1"/>
    <col min="15" max="15" width="7.44140625" customWidth="1"/>
  </cols>
  <sheetData>
    <row r="1" spans="1:16" ht="17.399999999999999">
      <c r="A1" s="23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9"/>
      <c r="N1" s="24"/>
      <c r="O1" s="13" t="s">
        <v>13</v>
      </c>
      <c r="P1" s="7"/>
    </row>
    <row r="2" spans="1:16" ht="17.399999999999999">
      <c r="A2" s="2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"/>
      <c r="N2" s="24"/>
      <c r="O2" s="31"/>
      <c r="P2" s="7"/>
    </row>
    <row r="3" spans="1:16" ht="17.39999999999999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9"/>
      <c r="N3" s="24"/>
      <c r="O3" s="9"/>
      <c r="P3" s="7"/>
    </row>
    <row r="4" spans="1:16" ht="17.399999999999999">
      <c r="A4" s="7" t="s">
        <v>184</v>
      </c>
      <c r="B4" s="7"/>
      <c r="C4" s="7"/>
      <c r="D4" s="7"/>
      <c r="E4" s="7"/>
      <c r="F4" s="7"/>
      <c r="G4" s="7"/>
      <c r="H4" s="6" t="s">
        <v>40</v>
      </c>
      <c r="I4" s="6"/>
      <c r="J4" s="7"/>
      <c r="K4" s="7"/>
      <c r="L4" s="7"/>
      <c r="M4" s="9"/>
      <c r="N4" s="240">
        <f>Box_1-Box_14</f>
        <v>0</v>
      </c>
      <c r="O4" s="9">
        <v>20</v>
      </c>
      <c r="P4" s="7"/>
    </row>
    <row r="5" spans="1:16" ht="17.399999999999999">
      <c r="A5" s="7"/>
      <c r="B5" s="7"/>
      <c r="C5" s="7"/>
      <c r="D5" s="7"/>
      <c r="E5" s="7"/>
      <c r="F5" s="7"/>
      <c r="G5" s="7"/>
      <c r="H5" s="6"/>
      <c r="I5" s="6"/>
      <c r="J5" s="7"/>
      <c r="K5" s="7"/>
      <c r="L5" s="7"/>
      <c r="M5" s="9"/>
      <c r="N5" s="241"/>
      <c r="O5" s="9"/>
      <c r="P5" s="7"/>
    </row>
    <row r="6" spans="1:16" ht="17.399999999999999">
      <c r="A6" s="7"/>
      <c r="B6" s="7"/>
      <c r="C6" s="7"/>
      <c r="D6" s="7"/>
      <c r="E6" s="7"/>
      <c r="F6" s="7"/>
      <c r="G6" s="7"/>
      <c r="H6" s="6"/>
      <c r="I6" s="6"/>
      <c r="J6" s="7"/>
      <c r="K6" s="7"/>
      <c r="L6" s="7"/>
      <c r="M6" s="9"/>
      <c r="N6" s="75"/>
      <c r="O6" s="9"/>
      <c r="P6" s="7"/>
    </row>
    <row r="7" spans="1:16" ht="17.399999999999999">
      <c r="A7" s="7" t="s">
        <v>41</v>
      </c>
      <c r="B7" s="7"/>
      <c r="C7" s="7"/>
      <c r="D7" s="7"/>
      <c r="E7" s="7"/>
      <c r="F7" s="7"/>
      <c r="G7" s="7"/>
      <c r="H7" s="6" t="s">
        <v>42</v>
      </c>
      <c r="I7" s="6"/>
      <c r="J7" s="7"/>
      <c r="K7" s="7"/>
      <c r="L7" s="7"/>
      <c r="M7" s="26" t="s">
        <v>16</v>
      </c>
      <c r="N7" s="229">
        <f>Box_2-Box_15</f>
        <v>0</v>
      </c>
      <c r="O7" s="9">
        <v>21</v>
      </c>
      <c r="P7" s="7"/>
    </row>
    <row r="8" spans="1:16" ht="17.399999999999999">
      <c r="A8" s="7"/>
      <c r="B8" s="7"/>
      <c r="C8" s="7"/>
      <c r="D8" s="7"/>
      <c r="E8" s="7"/>
      <c r="F8" s="7"/>
      <c r="G8" s="7"/>
      <c r="H8" s="6"/>
      <c r="I8" s="6"/>
      <c r="J8" s="7"/>
      <c r="K8" s="7"/>
      <c r="L8" s="7"/>
      <c r="M8" s="26"/>
      <c r="N8" s="230"/>
      <c r="O8" s="9"/>
      <c r="P8" s="7"/>
    </row>
    <row r="9" spans="1:16" ht="17.399999999999999">
      <c r="A9" s="7"/>
      <c r="B9" s="7"/>
      <c r="C9" s="7"/>
      <c r="D9" s="7"/>
      <c r="E9" s="7"/>
      <c r="F9" s="7"/>
      <c r="G9" s="7"/>
      <c r="H9" s="6"/>
      <c r="I9" s="6"/>
      <c r="J9" s="7"/>
      <c r="K9" s="7"/>
      <c r="L9" s="7"/>
      <c r="M9" s="9"/>
      <c r="N9" s="75"/>
      <c r="O9" s="9"/>
      <c r="P9" s="7"/>
    </row>
    <row r="10" spans="1:16" ht="17.399999999999999">
      <c r="A10" s="7" t="s">
        <v>43</v>
      </c>
      <c r="B10" s="7"/>
      <c r="C10" s="7"/>
      <c r="D10" s="7"/>
      <c r="E10" s="7"/>
      <c r="F10" s="7"/>
      <c r="G10" s="7"/>
      <c r="H10" s="6" t="s">
        <v>44</v>
      </c>
      <c r="I10" s="6"/>
      <c r="J10" s="7"/>
      <c r="K10" s="7"/>
      <c r="L10" s="7"/>
      <c r="M10" s="26" t="s">
        <v>16</v>
      </c>
      <c r="N10" s="229">
        <f>Box_3-Box_16</f>
        <v>0</v>
      </c>
      <c r="O10" s="9">
        <v>22</v>
      </c>
      <c r="P10" s="7"/>
    </row>
    <row r="11" spans="1:16" ht="17.399999999999999">
      <c r="A11" s="7"/>
      <c r="B11" s="7"/>
      <c r="C11" s="7"/>
      <c r="D11" s="7"/>
      <c r="E11" s="7"/>
      <c r="F11" s="7"/>
      <c r="G11" s="7"/>
      <c r="H11" s="6"/>
      <c r="I11" s="6"/>
      <c r="J11" s="7"/>
      <c r="K11" s="7"/>
      <c r="L11" s="7"/>
      <c r="M11" s="26"/>
      <c r="N11" s="230"/>
      <c r="O11" s="9"/>
      <c r="P11" s="7"/>
    </row>
    <row r="12" spans="1:16" ht="17.399999999999999">
      <c r="A12" s="7"/>
      <c r="B12" s="7"/>
      <c r="C12" s="7"/>
      <c r="D12" s="7"/>
      <c r="E12" s="7"/>
      <c r="F12" s="7"/>
      <c r="G12" s="7"/>
      <c r="H12" s="6"/>
      <c r="I12" s="6"/>
      <c r="J12" s="7"/>
      <c r="K12" s="7"/>
      <c r="L12" s="7"/>
      <c r="M12" s="9"/>
      <c r="N12" s="75"/>
      <c r="O12" s="9"/>
      <c r="P12" s="7"/>
    </row>
    <row r="13" spans="1:16" ht="17.399999999999999">
      <c r="A13" s="7" t="s">
        <v>45</v>
      </c>
      <c r="B13" s="7"/>
      <c r="C13" s="7"/>
      <c r="D13" s="7"/>
      <c r="E13" s="7"/>
      <c r="F13" s="7"/>
      <c r="G13" s="7"/>
      <c r="H13" s="6" t="s">
        <v>46</v>
      </c>
      <c r="I13" s="6"/>
      <c r="J13" s="6"/>
      <c r="K13" s="6"/>
      <c r="L13" s="6"/>
      <c r="M13" s="26" t="s">
        <v>16</v>
      </c>
      <c r="N13" s="229">
        <f>Box_4-Box_17</f>
        <v>0</v>
      </c>
      <c r="O13" s="9">
        <v>23</v>
      </c>
      <c r="P13" s="7"/>
    </row>
    <row r="14" spans="1:16" ht="17.399999999999999">
      <c r="A14" s="7"/>
      <c r="B14" s="7"/>
      <c r="C14" s="7"/>
      <c r="D14" s="7"/>
      <c r="E14" s="7"/>
      <c r="F14" s="7"/>
      <c r="G14" s="7"/>
      <c r="H14" s="6"/>
      <c r="I14" s="6"/>
      <c r="J14" s="6"/>
      <c r="K14" s="6"/>
      <c r="L14" s="6"/>
      <c r="M14" s="26"/>
      <c r="N14" s="230"/>
      <c r="O14" s="9"/>
      <c r="P14" s="7"/>
    </row>
    <row r="15" spans="1:16" ht="17.399999999999999">
      <c r="A15" s="7"/>
      <c r="B15" s="7"/>
      <c r="C15" s="7"/>
      <c r="D15" s="7"/>
      <c r="E15" s="7"/>
      <c r="F15" s="7"/>
      <c r="G15" s="7"/>
      <c r="H15" s="6"/>
      <c r="I15" s="6"/>
      <c r="J15" s="6"/>
      <c r="K15" s="6"/>
      <c r="L15" s="6"/>
      <c r="M15" s="9"/>
      <c r="N15" s="75"/>
      <c r="O15" s="9"/>
      <c r="P15" s="7"/>
    </row>
    <row r="16" spans="1:16" ht="17.399999999999999">
      <c r="A16" s="7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229">
        <f>SUM(Box_20,Box_21,Box_22,Box_23)</f>
        <v>0</v>
      </c>
      <c r="O16" s="9">
        <v>24</v>
      </c>
      <c r="P16" s="7"/>
    </row>
    <row r="17" spans="1:16" ht="17.399999999999999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230"/>
      <c r="O17" s="9"/>
      <c r="P17" s="7"/>
    </row>
    <row r="18" spans="1:16" ht="17.39999999999999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75"/>
      <c r="O18" s="9"/>
      <c r="P18" s="7"/>
    </row>
    <row r="19" spans="1:16" ht="17.399999999999999">
      <c r="A19" s="7" t="s">
        <v>47</v>
      </c>
      <c r="B19" s="7" t="s">
        <v>54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26" t="s">
        <v>22</v>
      </c>
      <c r="N19" s="229">
        <f>Box_18</f>
        <v>0</v>
      </c>
      <c r="O19" s="9">
        <v>25</v>
      </c>
      <c r="P19" s="7"/>
    </row>
    <row r="20" spans="1:16" ht="17.399999999999999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230"/>
      <c r="O20" s="9"/>
      <c r="P20" s="7"/>
    </row>
    <row r="21" spans="1:16" ht="17.399999999999999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26"/>
      <c r="M21" s="9"/>
      <c r="N21" s="75"/>
      <c r="O21" s="9"/>
      <c r="P21" s="7"/>
    </row>
    <row r="22" spans="1:16" ht="17.399999999999999">
      <c r="A22" s="7" t="s">
        <v>48</v>
      </c>
      <c r="B22" s="7" t="s">
        <v>263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26" t="s">
        <v>22</v>
      </c>
      <c r="N22" s="198"/>
      <c r="O22" s="9">
        <v>26</v>
      </c>
      <c r="P22" s="7"/>
    </row>
    <row r="23" spans="1:16" ht="21">
      <c r="A23" s="7"/>
      <c r="B23" s="152" t="s">
        <v>284</v>
      </c>
      <c r="C23" s="152"/>
      <c r="D23" s="152"/>
      <c r="E23" s="152"/>
      <c r="F23" s="152"/>
      <c r="G23" s="146"/>
      <c r="H23" s="146"/>
      <c r="I23" s="146"/>
      <c r="J23" s="146"/>
      <c r="K23" s="146"/>
      <c r="L23" s="126"/>
      <c r="M23" s="145"/>
      <c r="N23" s="226"/>
      <c r="O23" s="9"/>
      <c r="P23" s="7"/>
    </row>
    <row r="24" spans="1:16" ht="17.399999999999999">
      <c r="A24" s="7"/>
      <c r="B24" s="6"/>
      <c r="C24" s="6"/>
      <c r="D24" s="6"/>
      <c r="E24" s="6"/>
      <c r="F24" s="6"/>
      <c r="G24" s="6"/>
      <c r="H24" s="6"/>
      <c r="I24" s="7"/>
      <c r="J24" s="7"/>
      <c r="K24" s="7"/>
      <c r="L24" s="26"/>
      <c r="M24" s="9"/>
      <c r="N24" s="73"/>
      <c r="O24" s="9"/>
      <c r="P24" s="7"/>
    </row>
    <row r="25" spans="1:16" ht="17.399999999999999">
      <c r="A25" s="7" t="s">
        <v>49</v>
      </c>
      <c r="B25" s="7" t="s">
        <v>226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26" t="s">
        <v>22</v>
      </c>
      <c r="N25" s="229">
        <f>Box_12</f>
        <v>0</v>
      </c>
      <c r="O25" s="9">
        <v>27</v>
      </c>
      <c r="P25" s="7"/>
    </row>
    <row r="26" spans="1:16" ht="17.399999999999999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26"/>
      <c r="N26" s="230"/>
      <c r="O26" s="9"/>
      <c r="P26" s="7"/>
    </row>
    <row r="27" spans="1:16" ht="17.399999999999999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26"/>
      <c r="N27" s="76"/>
      <c r="O27" s="9"/>
      <c r="P27" s="7"/>
    </row>
    <row r="28" spans="1:16" ht="17.399999999999999">
      <c r="A28" s="7" t="s">
        <v>69</v>
      </c>
      <c r="B28" s="7" t="s">
        <v>227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26" t="s">
        <v>16</v>
      </c>
      <c r="N28" s="198"/>
      <c r="O28" s="9">
        <v>28</v>
      </c>
      <c r="P28" s="7"/>
    </row>
    <row r="29" spans="1:16" ht="17.399999999999999">
      <c r="A29" s="7"/>
      <c r="B29" s="7" t="s">
        <v>84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26"/>
      <c r="N29" s="239"/>
      <c r="O29" s="9"/>
      <c r="P29" s="7"/>
    </row>
    <row r="30" spans="1:16" ht="17.399999999999999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6"/>
      <c r="M30" s="9"/>
      <c r="N30" s="73"/>
      <c r="O30" s="9"/>
      <c r="P30" s="7"/>
    </row>
    <row r="31" spans="1:16" ht="17.399999999999999">
      <c r="A31" s="7" t="s">
        <v>50</v>
      </c>
      <c r="B31" s="7" t="s">
        <v>228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26" t="s">
        <v>16</v>
      </c>
      <c r="N31" s="229" t="e">
        <f>IF(Box_30="BLANK", Box_39, Box_45)</f>
        <v>#DIV/0!</v>
      </c>
      <c r="O31" s="9">
        <v>29</v>
      </c>
      <c r="P31" s="7"/>
    </row>
    <row r="32" spans="1:16" ht="17.399999999999999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26"/>
      <c r="N32" s="230"/>
      <c r="O32" s="9"/>
      <c r="P32" s="7"/>
    </row>
    <row r="33" spans="1:16" ht="17.399999999999999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26"/>
      <c r="M33" s="9"/>
      <c r="N33" s="52"/>
      <c r="O33" s="9"/>
      <c r="P33" s="7"/>
    </row>
    <row r="34" spans="1:16" ht="18">
      <c r="A34" s="32" t="s">
        <v>229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220"/>
      <c r="M34" s="244"/>
      <c r="N34" s="67">
        <v>30</v>
      </c>
      <c r="P34" s="7"/>
    </row>
    <row r="35" spans="1:16" ht="18">
      <c r="A35" s="32" t="s">
        <v>186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245"/>
      <c r="M35" s="246"/>
      <c r="N35" s="66"/>
      <c r="O35" s="9"/>
      <c r="P35" s="7"/>
    </row>
    <row r="36" spans="1:16" ht="18">
      <c r="A36" s="32"/>
      <c r="B36" s="7"/>
      <c r="C36" s="7"/>
      <c r="D36" s="7"/>
      <c r="E36" s="7"/>
      <c r="F36" s="7"/>
      <c r="G36" s="7"/>
      <c r="H36" s="7"/>
      <c r="I36" s="7"/>
      <c r="J36" s="7"/>
      <c r="K36" s="7"/>
      <c r="L36" s="26"/>
      <c r="M36" s="9"/>
      <c r="N36" s="52"/>
      <c r="O36" s="9"/>
      <c r="P36" s="7"/>
    </row>
    <row r="37" spans="1:16" ht="17.399999999999999">
      <c r="A37" s="33" t="s">
        <v>230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26"/>
      <c r="M37" s="9"/>
      <c r="N37" s="52"/>
      <c r="O37" s="9"/>
      <c r="P37" s="7"/>
    </row>
    <row r="38" spans="1:16" ht="17.399999999999999">
      <c r="A38" s="33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26"/>
      <c r="M38" s="9"/>
      <c r="N38" s="52"/>
      <c r="O38" s="9"/>
      <c r="P38" s="7"/>
    </row>
    <row r="39" spans="1:16" ht="17.399999999999999">
      <c r="A39" s="33" t="s">
        <v>231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26"/>
      <c r="M39" s="9"/>
      <c r="N39" s="52"/>
      <c r="O39" s="9"/>
      <c r="P39" s="7"/>
    </row>
    <row r="40" spans="1:16" ht="17.399999999999999">
      <c r="A40" s="33" t="s">
        <v>52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26"/>
      <c r="M40" s="9"/>
      <c r="N40" s="52"/>
      <c r="O40" s="9"/>
      <c r="P40" s="7"/>
    </row>
    <row r="41" spans="1:16" ht="17.399999999999999">
      <c r="A41" s="33" t="s">
        <v>53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26"/>
      <c r="M41" s="9"/>
      <c r="N41" s="52"/>
      <c r="O41" s="9"/>
      <c r="P41" s="7"/>
    </row>
    <row r="42" spans="1:16" ht="17.399999999999999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4"/>
      <c r="M42" s="26" t="s">
        <v>24</v>
      </c>
      <c r="N42" s="229" t="e">
        <f>Box_24-Box_25-Box_26-Box_27+Box_28+Box_29</f>
        <v>#DIV/0!</v>
      </c>
      <c r="O42" s="9">
        <v>31</v>
      </c>
      <c r="P42" s="7"/>
    </row>
    <row r="43" spans="1:16" ht="17.399999999999999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26"/>
      <c r="M43" s="26"/>
      <c r="N43" s="230"/>
      <c r="O43" s="9"/>
      <c r="P43" s="7"/>
    </row>
    <row r="44" spans="1:16" ht="17.399999999999999">
      <c r="A44" s="6"/>
      <c r="B44" s="10"/>
      <c r="C44" s="7"/>
      <c r="D44" s="7"/>
      <c r="E44" s="7"/>
      <c r="F44" s="7"/>
      <c r="G44" s="7"/>
      <c r="H44" s="7"/>
      <c r="I44" s="7"/>
      <c r="J44" s="7"/>
      <c r="K44" s="7"/>
      <c r="L44" s="7"/>
      <c r="M44" s="26"/>
      <c r="N44" s="75"/>
      <c r="O44" s="9"/>
      <c r="P44" s="7"/>
    </row>
    <row r="45" spans="1:16" ht="17.399999999999999">
      <c r="A45" s="6" t="s">
        <v>300</v>
      </c>
      <c r="B45" s="6"/>
      <c r="C45" s="6"/>
      <c r="D45" s="7"/>
      <c r="E45" s="7"/>
      <c r="F45" s="7"/>
      <c r="G45" s="7"/>
      <c r="H45" s="7"/>
      <c r="I45" s="7"/>
      <c r="J45" s="7"/>
      <c r="K45" s="7"/>
      <c r="L45" s="7"/>
      <c r="M45" s="26" t="s">
        <v>22</v>
      </c>
      <c r="N45" s="242"/>
      <c r="O45" s="9">
        <v>32</v>
      </c>
      <c r="P45" s="7"/>
    </row>
    <row r="46" spans="1:16" ht="17.399999999999999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26"/>
      <c r="N46" s="243"/>
      <c r="O46" s="9"/>
      <c r="P46" s="7"/>
    </row>
    <row r="47" spans="1:16" ht="17.399999999999999">
      <c r="A47" s="6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26"/>
      <c r="N47" s="75"/>
      <c r="O47" s="9"/>
      <c r="P47" s="7"/>
    </row>
    <row r="48" spans="1:16" ht="17.399999999999999">
      <c r="A48" s="6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26" t="s">
        <v>24</v>
      </c>
      <c r="N48" s="229" t="e">
        <f>Box_31</f>
        <v>#DIV/0!</v>
      </c>
      <c r="O48" s="9">
        <v>33</v>
      </c>
      <c r="P48" s="7"/>
    </row>
    <row r="49" spans="1:16" ht="17.399999999999999">
      <c r="A49" s="6"/>
      <c r="B49" s="10"/>
      <c r="C49" s="7"/>
      <c r="D49" s="7"/>
      <c r="E49" s="7"/>
      <c r="F49" s="7"/>
      <c r="G49" s="7"/>
      <c r="H49" s="7"/>
      <c r="I49" s="7"/>
      <c r="J49" s="7"/>
      <c r="K49" s="90">
        <v>100</v>
      </c>
      <c r="L49" s="1"/>
      <c r="M49" s="7"/>
      <c r="N49" s="230"/>
      <c r="O49" s="13"/>
      <c r="P49" s="7"/>
    </row>
    <row r="50" spans="1:16" ht="17.399999999999999">
      <c r="A50" s="7" t="s">
        <v>113</v>
      </c>
      <c r="B50" s="7"/>
      <c r="C50" s="7"/>
      <c r="D50" s="7"/>
      <c r="E50" s="7"/>
      <c r="F50" s="7"/>
      <c r="G50" s="237" t="e">
        <f>Box_33</f>
        <v>#DIV/0!</v>
      </c>
      <c r="H50" s="238"/>
      <c r="I50" s="30"/>
      <c r="J50" s="26" t="s">
        <v>55</v>
      </c>
      <c r="K50" s="137">
        <v>123.2</v>
      </c>
      <c r="L50" s="1"/>
      <c r="M50" s="7"/>
      <c r="N50" s="73"/>
      <c r="O50" s="13"/>
      <c r="P50" s="7"/>
    </row>
    <row r="51" spans="1:16" ht="17.399999999999999">
      <c r="A51" s="23"/>
      <c r="B51" s="6"/>
      <c r="C51" s="7"/>
      <c r="D51" s="7"/>
      <c r="E51" s="7"/>
      <c r="F51" s="7"/>
      <c r="G51" s="7"/>
      <c r="H51" s="7"/>
      <c r="I51" s="7"/>
      <c r="J51" s="7"/>
      <c r="K51" s="7"/>
      <c r="L51" s="26"/>
      <c r="M51" s="26" t="s">
        <v>24</v>
      </c>
      <c r="N51" s="229" t="e">
        <f>ROUND(Box_33*(K49/K50),2)</f>
        <v>#DIV/0!</v>
      </c>
      <c r="O51" s="9">
        <v>34</v>
      </c>
      <c r="P51" s="7"/>
    </row>
    <row r="52" spans="1:16" ht="17.399999999999999">
      <c r="A52" s="23"/>
      <c r="B52" s="6"/>
      <c r="C52" s="7"/>
      <c r="D52" s="7"/>
      <c r="E52" s="7"/>
      <c r="F52" s="7"/>
      <c r="G52" s="7"/>
      <c r="H52" s="7"/>
      <c r="I52" s="7"/>
      <c r="J52" s="7"/>
      <c r="K52" s="7"/>
      <c r="L52" s="26"/>
      <c r="M52" s="26"/>
      <c r="N52" s="230"/>
      <c r="O52" s="9"/>
      <c r="P52" s="7"/>
    </row>
    <row r="53" spans="1:16" ht="17.399999999999999">
      <c r="A53" s="10"/>
      <c r="B53" s="10"/>
      <c r="C53" s="7"/>
      <c r="D53" s="7"/>
      <c r="E53" s="7"/>
      <c r="F53" s="7"/>
      <c r="G53" s="7"/>
      <c r="H53" s="7"/>
      <c r="I53" s="7"/>
      <c r="J53" s="7"/>
      <c r="K53" s="7"/>
      <c r="L53" s="26"/>
      <c r="M53" s="26"/>
      <c r="N53" s="75"/>
      <c r="O53" s="9"/>
      <c r="P53" s="7"/>
    </row>
    <row r="54" spans="1:16" ht="17.399999999999999">
      <c r="A54" s="7"/>
      <c r="B54" s="7"/>
      <c r="C54" s="7"/>
      <c r="D54" s="7"/>
      <c r="E54" s="7"/>
      <c r="F54" s="7"/>
      <c r="G54" s="53"/>
      <c r="H54" s="7"/>
      <c r="I54" s="7"/>
      <c r="J54" s="178"/>
      <c r="K54" s="9"/>
      <c r="L54" s="26"/>
      <c r="M54" s="26"/>
      <c r="N54" s="75"/>
      <c r="O54" s="9"/>
      <c r="P54" s="7"/>
    </row>
    <row r="55" spans="1:16" ht="17.399999999999999">
      <c r="A55" s="7"/>
      <c r="B55" s="7"/>
      <c r="C55" s="7"/>
      <c r="D55" s="7"/>
      <c r="E55" s="7"/>
      <c r="F55" s="7"/>
      <c r="G55" s="53"/>
      <c r="H55" s="87"/>
      <c r="I55" s="179"/>
      <c r="J55" s="34"/>
      <c r="K55" s="9"/>
      <c r="L55" s="26"/>
      <c r="M55" s="26"/>
      <c r="N55" s="75"/>
      <c r="O55" s="9"/>
      <c r="P55" s="7"/>
    </row>
    <row r="56" spans="1:16" ht="17.399999999999999">
      <c r="A56" s="7"/>
      <c r="B56" s="7"/>
      <c r="C56" s="7"/>
      <c r="D56" s="7"/>
      <c r="E56" s="7"/>
      <c r="F56" s="7"/>
      <c r="G56" s="53"/>
      <c r="H56" s="7"/>
      <c r="I56" s="7"/>
      <c r="J56" s="178"/>
      <c r="K56" s="9"/>
      <c r="L56" s="26"/>
      <c r="M56" s="26"/>
      <c r="N56" s="75"/>
      <c r="O56" s="9"/>
      <c r="P56" s="7"/>
    </row>
    <row r="57" spans="1:16" ht="17.399999999999999">
      <c r="A57" s="7"/>
      <c r="B57" s="7"/>
      <c r="C57" s="7"/>
      <c r="D57" s="7"/>
      <c r="E57" s="7"/>
      <c r="F57" s="7"/>
      <c r="G57" s="53"/>
      <c r="H57" s="87"/>
      <c r="I57" s="179"/>
      <c r="J57" s="34"/>
      <c r="K57" s="9"/>
      <c r="L57" s="26"/>
      <c r="M57" s="26"/>
      <c r="N57" s="75"/>
      <c r="O57" s="9"/>
      <c r="P57" s="7"/>
    </row>
    <row r="58" spans="1:16" ht="17.399999999999999">
      <c r="A58" s="7" t="s">
        <v>310</v>
      </c>
      <c r="B58" s="7"/>
      <c r="C58" s="7"/>
      <c r="D58" s="7"/>
      <c r="E58" s="7"/>
      <c r="F58" s="7"/>
      <c r="G58" s="54"/>
      <c r="H58" s="7"/>
      <c r="I58" s="7"/>
      <c r="J58" s="15"/>
      <c r="K58" s="7"/>
      <c r="L58" s="26"/>
      <c r="M58" s="26"/>
      <c r="N58" s="253"/>
      <c r="O58" s="9">
        <v>35</v>
      </c>
      <c r="P58" s="7"/>
    </row>
    <row r="59" spans="1:16" ht="17.399999999999999">
      <c r="A59" s="10" t="s">
        <v>311</v>
      </c>
      <c r="B59" s="10"/>
      <c r="C59" s="7"/>
      <c r="D59" s="7"/>
      <c r="E59" s="7"/>
      <c r="F59" s="7"/>
      <c r="G59" s="54"/>
      <c r="H59" s="180"/>
      <c r="I59" s="181"/>
      <c r="J59" s="15"/>
      <c r="K59" s="7"/>
      <c r="L59" s="26"/>
      <c r="M59" s="26"/>
      <c r="N59" s="226"/>
      <c r="O59" s="9"/>
      <c r="P59" s="7"/>
    </row>
    <row r="60" spans="1:16" ht="17.399999999999999">
      <c r="A60" s="7"/>
      <c r="B60" s="7"/>
      <c r="C60" s="7"/>
      <c r="D60" s="7"/>
      <c r="E60" s="7"/>
      <c r="F60" s="7"/>
      <c r="G60" s="53"/>
      <c r="H60" s="7"/>
      <c r="I60" s="7"/>
      <c r="J60" s="182"/>
      <c r="K60" s="9"/>
      <c r="L60" s="26"/>
      <c r="M60" s="26"/>
      <c r="N60" s="75"/>
      <c r="O60" s="9"/>
      <c r="P60" s="7"/>
    </row>
    <row r="61" spans="1:16" ht="17.399999999999999">
      <c r="A61" s="7"/>
      <c r="B61" s="7"/>
      <c r="C61" s="7"/>
      <c r="D61" s="7"/>
      <c r="E61" s="7"/>
      <c r="F61" s="7"/>
      <c r="G61" s="30"/>
      <c r="H61" s="30"/>
      <c r="I61" s="30"/>
      <c r="J61" s="9"/>
      <c r="K61" s="9"/>
      <c r="L61" s="26"/>
      <c r="M61" s="26"/>
      <c r="N61" s="75"/>
      <c r="O61" s="9"/>
      <c r="P61" s="7"/>
    </row>
    <row r="62" spans="1:16" ht="17.399999999999999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26"/>
      <c r="M62" s="26"/>
      <c r="N62" s="75"/>
      <c r="O62" s="9"/>
      <c r="P62" s="7"/>
    </row>
    <row r="63" spans="1:16" ht="17.399999999999999">
      <c r="A63" s="23" t="s">
        <v>146</v>
      </c>
      <c r="B63" s="6"/>
      <c r="C63" s="7"/>
      <c r="D63" s="7"/>
      <c r="E63" s="7"/>
      <c r="F63" s="7"/>
      <c r="G63" s="7"/>
      <c r="H63" s="7"/>
      <c r="I63" s="7"/>
      <c r="J63" s="7"/>
      <c r="K63" s="7"/>
      <c r="L63" s="26"/>
      <c r="M63" s="26" t="s">
        <v>24</v>
      </c>
      <c r="N63" s="229" t="e">
        <f>Box_34+Box_35</f>
        <v>#DIV/0!</v>
      </c>
      <c r="O63" s="9">
        <v>36</v>
      </c>
      <c r="P63" s="7"/>
    </row>
    <row r="64" spans="1:16" ht="17.399999999999999">
      <c r="A64" s="10"/>
      <c r="B64" s="10"/>
      <c r="C64" s="7"/>
      <c r="D64" s="7"/>
      <c r="E64" s="7"/>
      <c r="F64" s="7"/>
      <c r="G64" s="7"/>
      <c r="H64" s="7"/>
      <c r="I64" s="7"/>
      <c r="J64" s="7"/>
      <c r="K64" s="7"/>
      <c r="L64" s="26"/>
      <c r="M64" s="26"/>
      <c r="N64" s="230"/>
      <c r="O64" s="9"/>
      <c r="P64" s="7"/>
    </row>
    <row r="65" spans="1:16" ht="17.399999999999999">
      <c r="A65" s="6" t="s">
        <v>139</v>
      </c>
      <c r="B65" s="6" t="s">
        <v>205</v>
      </c>
      <c r="C65" s="7"/>
      <c r="D65" s="7"/>
      <c r="E65" s="7"/>
      <c r="F65" s="7"/>
      <c r="G65" s="7"/>
      <c r="H65" s="7"/>
      <c r="I65" s="7"/>
      <c r="J65" s="7"/>
      <c r="K65" s="7"/>
      <c r="L65" s="26"/>
      <c r="M65" s="9" t="s">
        <v>139</v>
      </c>
      <c r="N65" s="63"/>
      <c r="O65" s="9"/>
      <c r="P65" s="7"/>
    </row>
    <row r="66" spans="1:16" ht="17.399999999999999">
      <c r="A66" s="10"/>
      <c r="B66" s="6" t="s">
        <v>140</v>
      </c>
      <c r="C66" s="7"/>
      <c r="D66" s="7"/>
      <c r="E66" s="7"/>
      <c r="F66" s="7"/>
      <c r="G66" s="7"/>
      <c r="H66" s="7"/>
      <c r="I66" s="7"/>
      <c r="J66" s="7"/>
      <c r="K66" s="7"/>
      <c r="L66" s="26"/>
      <c r="M66" s="26"/>
      <c r="N66" s="63"/>
      <c r="O66" s="9"/>
      <c r="P66" s="7"/>
    </row>
    <row r="67" spans="1:16" ht="17.399999999999999">
      <c r="A67" s="10"/>
      <c r="B67" s="6"/>
      <c r="C67" s="7"/>
      <c r="D67" s="7"/>
      <c r="E67" s="7"/>
      <c r="F67" s="7"/>
      <c r="G67" s="7"/>
      <c r="H67" s="7"/>
      <c r="I67" s="7"/>
      <c r="J67" s="7"/>
      <c r="K67" s="7"/>
      <c r="L67" s="26"/>
      <c r="M67" s="26"/>
      <c r="N67" s="63"/>
      <c r="O67" s="9"/>
      <c r="P67" s="7"/>
    </row>
    <row r="68" spans="1:16" ht="17.399999999999999">
      <c r="A68" s="23" t="s">
        <v>298</v>
      </c>
      <c r="N68" s="254"/>
      <c r="O68" s="9">
        <v>37</v>
      </c>
      <c r="P68" s="7"/>
    </row>
    <row r="69" spans="1:16" ht="17.399999999999999">
      <c r="N69" s="255"/>
      <c r="P69" s="7"/>
    </row>
    <row r="70" spans="1:16" ht="17.399999999999999">
      <c r="A70" s="6" t="s">
        <v>139</v>
      </c>
      <c r="B70" s="6"/>
      <c r="C70" s="7"/>
      <c r="D70" s="7"/>
      <c r="E70" s="7"/>
      <c r="F70" s="7"/>
      <c r="G70" s="7"/>
      <c r="H70" s="7"/>
      <c r="I70" s="7"/>
      <c r="J70" s="7"/>
      <c r="K70" s="7"/>
      <c r="L70" s="26"/>
      <c r="M70" s="9" t="s">
        <v>139</v>
      </c>
      <c r="P70" s="7"/>
    </row>
    <row r="71" spans="1:16" ht="17.399999999999999">
      <c r="A71" s="10"/>
      <c r="B71" s="6"/>
      <c r="C71" s="7"/>
      <c r="D71" s="7"/>
      <c r="E71" s="7"/>
      <c r="F71" s="7"/>
      <c r="G71" s="7"/>
      <c r="H71" s="7"/>
      <c r="I71" s="7"/>
      <c r="J71" s="7"/>
      <c r="K71" s="7"/>
      <c r="L71" s="26"/>
      <c r="M71" s="26"/>
      <c r="P71" s="7"/>
    </row>
    <row r="72" spans="1:16" ht="17.399999999999999">
      <c r="A72" s="7"/>
      <c r="B72" s="36"/>
      <c r="C72" s="15"/>
      <c r="D72" s="15"/>
      <c r="E72" s="15"/>
      <c r="F72" s="15"/>
      <c r="G72" s="15"/>
      <c r="H72" s="15"/>
      <c r="I72" s="15"/>
      <c r="J72" s="15"/>
      <c r="K72" s="15"/>
      <c r="L72" s="35"/>
      <c r="M72" s="35"/>
      <c r="N72" s="256"/>
      <c r="O72" s="256"/>
      <c r="P72" s="256"/>
    </row>
    <row r="73" spans="1:16" ht="17.399999999999999">
      <c r="A73" s="23" t="s">
        <v>266</v>
      </c>
      <c r="B73" s="6"/>
      <c r="C73" s="7"/>
      <c r="D73" s="7"/>
      <c r="E73" s="7"/>
      <c r="F73" s="7"/>
      <c r="G73" s="7"/>
      <c r="H73" s="7"/>
      <c r="I73" s="7"/>
      <c r="J73" s="7"/>
      <c r="K73" s="7"/>
      <c r="L73" s="26"/>
      <c r="M73" s="26"/>
      <c r="N73" s="251" t="e">
        <f>Box_36</f>
        <v>#DIV/0!</v>
      </c>
      <c r="O73" s="9">
        <v>38</v>
      </c>
      <c r="P73" s="7"/>
    </row>
    <row r="74" spans="1:16" ht="17.399999999999999">
      <c r="A74" s="7"/>
      <c r="B74" s="10"/>
      <c r="C74" s="7"/>
      <c r="D74" s="7"/>
      <c r="E74" s="7"/>
      <c r="F74" s="7"/>
      <c r="G74" s="7"/>
      <c r="H74" s="7"/>
      <c r="I74" s="7"/>
      <c r="J74" s="7"/>
      <c r="K74" s="7"/>
      <c r="L74" s="26"/>
      <c r="M74" s="7"/>
      <c r="N74" s="252"/>
      <c r="O74" s="130"/>
      <c r="P74" s="7"/>
    </row>
    <row r="75" spans="1:16" ht="17.399999999999999">
      <c r="A75" s="7"/>
      <c r="B75" s="10"/>
      <c r="C75" s="7"/>
      <c r="D75" s="7"/>
      <c r="E75" s="7"/>
      <c r="F75" s="7"/>
      <c r="G75" s="7"/>
      <c r="H75" s="7"/>
      <c r="I75" s="7"/>
      <c r="J75" s="7"/>
      <c r="K75" s="7"/>
      <c r="L75" s="26"/>
      <c r="M75" s="7"/>
      <c r="N75" s="136"/>
      <c r="O75" s="92"/>
      <c r="P75" s="7"/>
    </row>
    <row r="76" spans="1:16" ht="17.399999999999999">
      <c r="A76" s="7"/>
      <c r="B76" s="10"/>
      <c r="C76" s="7"/>
      <c r="D76" s="7"/>
      <c r="E76" s="7"/>
      <c r="F76" s="7"/>
      <c r="G76" s="7"/>
      <c r="H76" s="7"/>
      <c r="I76" s="7"/>
      <c r="J76" s="7"/>
      <c r="K76" s="7"/>
      <c r="L76" s="26"/>
      <c r="M76" s="7"/>
      <c r="N76" s="136"/>
      <c r="O76" s="92"/>
      <c r="P76" s="7"/>
    </row>
    <row r="77" spans="1:16" ht="17.399999999999999">
      <c r="A77" s="15" t="s">
        <v>56</v>
      </c>
      <c r="B77" s="15" t="s">
        <v>89</v>
      </c>
      <c r="C77" s="15"/>
      <c r="D77" s="15"/>
      <c r="E77" s="15"/>
      <c r="F77" s="15"/>
      <c r="G77" s="15"/>
      <c r="H77" s="15"/>
      <c r="I77" s="15"/>
      <c r="J77" s="247"/>
      <c r="K77" s="248"/>
      <c r="M77" s="7"/>
      <c r="N77" s="249"/>
      <c r="O77" s="34" t="s">
        <v>172</v>
      </c>
      <c r="P77" s="7"/>
    </row>
    <row r="78" spans="1:16" ht="17.399999999999999">
      <c r="A78" s="15"/>
      <c r="B78" s="15" t="s">
        <v>197</v>
      </c>
      <c r="C78" s="15"/>
      <c r="D78" s="15"/>
      <c r="E78" s="15"/>
      <c r="F78" s="15"/>
      <c r="G78" s="15"/>
      <c r="H78" s="15"/>
      <c r="I78" s="15"/>
      <c r="J78" s="16"/>
      <c r="K78" s="16"/>
      <c r="M78" s="7"/>
      <c r="N78" s="250"/>
      <c r="O78" s="35"/>
      <c r="P78" s="7"/>
    </row>
    <row r="79" spans="1:16" ht="17.399999999999999">
      <c r="A79" s="7"/>
      <c r="B79" s="10"/>
      <c r="C79" s="7"/>
      <c r="D79" s="7"/>
      <c r="E79" s="7"/>
      <c r="F79" s="7"/>
      <c r="G79" s="7"/>
      <c r="H79" s="7"/>
      <c r="I79" s="7"/>
      <c r="J79" s="11"/>
      <c r="K79" s="11"/>
      <c r="M79" s="7"/>
      <c r="N79" s="136"/>
      <c r="O79" s="26"/>
      <c r="P79" s="7"/>
    </row>
    <row r="80" spans="1:16" ht="17.399999999999999">
      <c r="A80" s="7"/>
      <c r="B80" s="7" t="s">
        <v>202</v>
      </c>
      <c r="C80" s="7"/>
      <c r="D80" s="7"/>
      <c r="E80" s="7"/>
      <c r="F80" s="7"/>
      <c r="G80" s="7"/>
      <c r="H80" s="7"/>
      <c r="I80" s="7"/>
      <c r="J80" s="247"/>
      <c r="K80" s="248"/>
      <c r="M80" s="7"/>
      <c r="N80" s="249"/>
      <c r="O80" s="34" t="s">
        <v>200</v>
      </c>
      <c r="P80" s="7"/>
    </row>
    <row r="81" spans="1:16" ht="17.399999999999999">
      <c r="A81" s="7"/>
      <c r="B81" s="7" t="s">
        <v>198</v>
      </c>
      <c r="C81" s="7"/>
      <c r="D81" s="7"/>
      <c r="E81" s="7"/>
      <c r="F81" s="7"/>
      <c r="G81" s="7"/>
      <c r="H81" s="7"/>
      <c r="I81" s="7"/>
      <c r="J81" s="11"/>
      <c r="K81" s="11"/>
      <c r="L81" s="26"/>
      <c r="M81" s="7"/>
      <c r="N81" s="250"/>
      <c r="O81" s="92"/>
      <c r="P81" s="7"/>
    </row>
    <row r="82" spans="1:16" ht="17.399999999999999">
      <c r="A82" s="7"/>
      <c r="B82" s="7" t="s">
        <v>199</v>
      </c>
      <c r="C82" s="7"/>
      <c r="D82" s="7"/>
      <c r="E82" s="7"/>
      <c r="F82" s="7"/>
      <c r="G82" s="7"/>
      <c r="H82" s="7"/>
      <c r="I82" s="7"/>
      <c r="J82" s="7"/>
      <c r="K82" s="7"/>
      <c r="L82" s="26"/>
      <c r="M82" s="7"/>
      <c r="N82" s="136"/>
      <c r="O82" s="92"/>
      <c r="P82" s="7"/>
    </row>
    <row r="83" spans="1:16" ht="17.399999999999999">
      <c r="A83" s="7"/>
      <c r="B83" s="10"/>
      <c r="C83" s="7"/>
      <c r="D83" s="7"/>
      <c r="E83" s="7"/>
      <c r="F83" s="7"/>
      <c r="G83" s="7"/>
      <c r="H83" s="7"/>
      <c r="I83" s="7"/>
      <c r="J83" s="7"/>
      <c r="K83" s="7"/>
      <c r="L83" s="26"/>
      <c r="M83" s="7"/>
      <c r="N83" s="136"/>
      <c r="O83" s="92"/>
      <c r="P83" s="7"/>
    </row>
    <row r="84" spans="1:16" ht="17.399999999999999">
      <c r="A84" s="15" t="s">
        <v>299</v>
      </c>
      <c r="B84" s="10"/>
      <c r="C84" s="7"/>
      <c r="D84" s="7"/>
      <c r="E84" s="7"/>
      <c r="F84" s="7"/>
      <c r="G84" s="7"/>
      <c r="H84" s="7"/>
      <c r="I84" s="7"/>
      <c r="J84" s="7"/>
      <c r="K84" s="7"/>
      <c r="L84" s="26"/>
      <c r="M84" s="26"/>
      <c r="N84" s="257"/>
      <c r="O84" s="9" t="s">
        <v>201</v>
      </c>
      <c r="P84" s="58"/>
    </row>
    <row r="85" spans="1:16" ht="17.399999999999999">
      <c r="A85" s="7" t="s">
        <v>195</v>
      </c>
      <c r="B85" s="10"/>
      <c r="C85" s="7"/>
      <c r="D85" s="7"/>
      <c r="E85" s="7"/>
      <c r="F85" s="7"/>
      <c r="G85" s="7"/>
      <c r="H85" s="7"/>
      <c r="I85" s="7"/>
      <c r="J85" s="7"/>
      <c r="K85" s="7"/>
      <c r="L85" s="26"/>
      <c r="M85" s="7"/>
      <c r="N85" s="258"/>
      <c r="O85" s="58"/>
    </row>
    <row r="86" spans="1:16" ht="17.399999999999999">
      <c r="A86" s="7" t="s">
        <v>203</v>
      </c>
    </row>
    <row r="89" spans="1:16" ht="17.399999999999999">
      <c r="N89" s="183" t="s">
        <v>81</v>
      </c>
      <c r="O89" s="183"/>
    </row>
    <row r="96" spans="1:16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</row>
  </sheetData>
  <mergeCells count="27">
    <mergeCell ref="N89:O89"/>
    <mergeCell ref="N48:N49"/>
    <mergeCell ref="N58:N59"/>
    <mergeCell ref="N68:N69"/>
    <mergeCell ref="N51:N52"/>
    <mergeCell ref="N72:P72"/>
    <mergeCell ref="N84:N85"/>
    <mergeCell ref="N77:N78"/>
    <mergeCell ref="J80:K80"/>
    <mergeCell ref="N80:N81"/>
    <mergeCell ref="J77:K77"/>
    <mergeCell ref="N73:N74"/>
    <mergeCell ref="N63:N64"/>
    <mergeCell ref="G50:H50"/>
    <mergeCell ref="N28:N29"/>
    <mergeCell ref="N42:N43"/>
    <mergeCell ref="N4:N5"/>
    <mergeCell ref="N7:N8"/>
    <mergeCell ref="N10:N11"/>
    <mergeCell ref="N13:N14"/>
    <mergeCell ref="N16:N17"/>
    <mergeCell ref="N25:N26"/>
    <mergeCell ref="N19:N20"/>
    <mergeCell ref="N22:N23"/>
    <mergeCell ref="N45:N46"/>
    <mergeCell ref="L34:M35"/>
    <mergeCell ref="N31:N32"/>
  </mergeCells>
  <phoneticPr fontId="0" type="noConversion"/>
  <conditionalFormatting sqref="N73">
    <cfRule type="cellIs" dxfId="2" priority="1" stopIfTrue="1" operator="greaterThanOrEqual">
      <formula>1E-35</formula>
    </cfRule>
  </conditionalFormatting>
  <pageMargins left="0.74803149606299213" right="0.74803149606299213" top="0.98425196850393704" bottom="0.98425196850393704" header="0.51181102362204722" footer="0.51181102362204722"/>
  <pageSetup paperSize="9" scale="45" orientation="portrait" r:id="rId1"/>
  <headerFooter alignWithMargins="0">
    <oddFooter>&amp;L&amp;"Verdana,Regular"&amp;5&amp;F&amp;CPage 3&amp;R&amp;"Verdana,Regular"&amp;5&amp;D -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80"/>
  <sheetViews>
    <sheetView tabSelected="1" topLeftCell="A41" zoomScale="72" zoomScaleNormal="72" workbookViewId="0">
      <selection activeCell="M55" sqref="M55"/>
    </sheetView>
  </sheetViews>
  <sheetFormatPr defaultRowHeight="13.2"/>
  <cols>
    <col min="1" max="1" width="12.88671875" bestFit="1" customWidth="1"/>
    <col min="6" max="6" width="25.88671875" customWidth="1"/>
    <col min="15" max="15" width="21.5546875" customWidth="1"/>
    <col min="16" max="16" width="10.6640625" bestFit="1" customWidth="1"/>
  </cols>
  <sheetData>
    <row r="1" spans="1:16" ht="17.399999999999999">
      <c r="A1" s="23" t="s">
        <v>150</v>
      </c>
    </row>
    <row r="3" spans="1:16" ht="17.399999999999999">
      <c r="A3" s="23" t="s">
        <v>216</v>
      </c>
      <c r="B3" s="10"/>
      <c r="C3" s="7"/>
      <c r="D3" s="7"/>
      <c r="E3" s="7"/>
      <c r="F3" s="25"/>
      <c r="G3" s="25"/>
      <c r="H3" s="7"/>
      <c r="I3" s="7"/>
      <c r="J3" s="7"/>
      <c r="K3" s="7"/>
      <c r="L3" s="7"/>
      <c r="M3" s="7"/>
      <c r="N3" s="7"/>
      <c r="O3" s="24"/>
      <c r="P3" s="9"/>
    </row>
    <row r="4" spans="1:16" ht="17.399999999999999">
      <c r="A4" s="23"/>
      <c r="B4" s="10"/>
      <c r="C4" s="7"/>
      <c r="D4" s="7"/>
      <c r="E4" s="7"/>
      <c r="F4" s="25"/>
      <c r="G4" s="25"/>
      <c r="H4" s="7"/>
      <c r="I4" s="7"/>
      <c r="J4" s="7"/>
      <c r="K4" s="7"/>
      <c r="L4" s="7"/>
      <c r="M4" s="7"/>
      <c r="N4" s="7"/>
      <c r="O4" s="24"/>
      <c r="P4" s="9"/>
    </row>
    <row r="5" spans="1:16" ht="18">
      <c r="A5" s="32" t="s">
        <v>66</v>
      </c>
      <c r="B5" s="10"/>
      <c r="C5" s="7"/>
      <c r="D5" s="7"/>
      <c r="E5" s="7"/>
      <c r="F5" s="25"/>
      <c r="G5" s="25"/>
      <c r="H5" s="7"/>
      <c r="I5" s="7"/>
      <c r="J5" s="7"/>
      <c r="K5" s="7"/>
      <c r="L5" s="7"/>
      <c r="M5" s="7"/>
      <c r="N5" s="7"/>
      <c r="O5" s="24"/>
      <c r="P5" s="9"/>
    </row>
    <row r="6" spans="1:16" ht="18">
      <c r="A6" s="32"/>
      <c r="B6" s="10"/>
      <c r="C6" s="7"/>
      <c r="D6" s="7"/>
      <c r="E6" s="7"/>
      <c r="F6" s="25"/>
      <c r="G6" s="25"/>
      <c r="H6" s="7"/>
      <c r="I6" s="7"/>
      <c r="J6" s="7"/>
      <c r="K6" s="7"/>
      <c r="L6" s="7"/>
      <c r="M6" s="7"/>
      <c r="N6" s="7"/>
      <c r="O6" s="24"/>
      <c r="P6" s="9"/>
    </row>
    <row r="7" spans="1:16" ht="18">
      <c r="A7" s="32" t="s">
        <v>187</v>
      </c>
      <c r="B7" s="32"/>
      <c r="C7" s="32"/>
      <c r="D7" s="32"/>
      <c r="E7" s="32"/>
      <c r="F7" s="39"/>
      <c r="G7" s="39"/>
      <c r="H7" s="32"/>
      <c r="I7" s="32"/>
      <c r="J7" s="32"/>
      <c r="K7" s="32"/>
      <c r="L7" s="32"/>
      <c r="M7" s="32"/>
      <c r="N7" s="32"/>
      <c r="O7" s="40"/>
      <c r="P7" s="41"/>
    </row>
    <row r="8" spans="1:16" ht="18">
      <c r="A8" s="32" t="s">
        <v>67</v>
      </c>
      <c r="B8" s="32"/>
      <c r="C8" s="32"/>
      <c r="D8" s="32"/>
      <c r="E8" s="32"/>
      <c r="F8" s="39"/>
      <c r="G8" s="39"/>
      <c r="H8" s="32"/>
      <c r="I8" s="32"/>
      <c r="J8" s="32"/>
      <c r="K8" s="32"/>
      <c r="L8" s="32"/>
      <c r="M8" s="32"/>
      <c r="N8" s="32"/>
      <c r="O8" s="40"/>
      <c r="P8" s="41"/>
    </row>
    <row r="9" spans="1:16" ht="18">
      <c r="A9" s="32"/>
      <c r="B9" s="32"/>
      <c r="C9" s="32"/>
      <c r="D9" s="32"/>
      <c r="E9" s="32"/>
      <c r="F9" s="39"/>
      <c r="G9" s="39"/>
      <c r="H9" s="32"/>
      <c r="I9" s="32"/>
      <c r="J9" s="32"/>
      <c r="K9" s="32"/>
      <c r="L9" s="32"/>
      <c r="M9" s="32"/>
      <c r="N9" s="32"/>
      <c r="O9" s="40"/>
      <c r="P9" s="41"/>
    </row>
    <row r="10" spans="1:16" ht="18">
      <c r="A10" s="23" t="s">
        <v>217</v>
      </c>
      <c r="B10" s="32"/>
      <c r="C10" s="32"/>
      <c r="D10" s="32"/>
      <c r="E10" s="32"/>
      <c r="F10" s="39"/>
      <c r="G10" s="39"/>
      <c r="H10" s="32"/>
      <c r="I10" s="32"/>
      <c r="J10" s="32"/>
      <c r="K10" s="32"/>
      <c r="L10" s="32"/>
      <c r="M10" s="32"/>
      <c r="N10" s="32"/>
      <c r="O10" s="40"/>
      <c r="P10" s="41"/>
    </row>
    <row r="11" spans="1:16" ht="18">
      <c r="A11" s="32"/>
      <c r="B11" s="32"/>
      <c r="C11" s="32"/>
      <c r="D11" s="32"/>
      <c r="E11" s="32"/>
      <c r="F11" s="39"/>
      <c r="G11" s="39"/>
      <c r="H11" s="32"/>
      <c r="I11" s="32"/>
      <c r="J11" s="32"/>
      <c r="K11" s="32"/>
      <c r="L11" s="32"/>
      <c r="M11" s="32"/>
      <c r="N11" s="32"/>
      <c r="O11" s="40"/>
      <c r="P11" s="41"/>
    </row>
    <row r="12" spans="1:16" ht="17.399999999999999">
      <c r="A12" s="29" t="s">
        <v>218</v>
      </c>
      <c r="B12" s="29"/>
      <c r="C12" s="7"/>
      <c r="D12" s="7"/>
      <c r="E12" s="7"/>
      <c r="F12" s="305">
        <f>Box_12</f>
        <v>0</v>
      </c>
      <c r="G12" s="269"/>
      <c r="H12" s="15" t="s">
        <v>119</v>
      </c>
      <c r="I12" s="15"/>
      <c r="J12" s="15"/>
      <c r="K12" s="302">
        <f>Box_19</f>
        <v>0</v>
      </c>
      <c r="L12" s="303"/>
      <c r="M12" s="304"/>
      <c r="N12" s="17" t="s">
        <v>24</v>
      </c>
      <c r="O12" s="229" t="e">
        <f>ROUND(Box_12/Box_6*Box_19,2)</f>
        <v>#DIV/0!</v>
      </c>
      <c r="P12" s="34">
        <v>39</v>
      </c>
    </row>
    <row r="13" spans="1:16" ht="17.399999999999999">
      <c r="A13" s="7" t="s">
        <v>68</v>
      </c>
      <c r="B13" s="7"/>
      <c r="C13" s="7"/>
      <c r="D13" s="7"/>
      <c r="E13" s="7"/>
      <c r="F13" s="306">
        <f>Box_6</f>
        <v>0</v>
      </c>
      <c r="G13" s="307"/>
      <c r="H13" s="43"/>
      <c r="I13" s="15"/>
      <c r="J13" s="15"/>
      <c r="K13" s="268"/>
      <c r="L13" s="269"/>
      <c r="M13" s="270"/>
      <c r="N13" s="15"/>
      <c r="O13" s="299"/>
      <c r="P13" s="58"/>
    </row>
    <row r="14" spans="1:16" ht="17.399999999999999">
      <c r="A14" s="7"/>
      <c r="B14" s="7"/>
      <c r="C14" s="7"/>
      <c r="D14" s="7"/>
      <c r="E14" s="7"/>
      <c r="F14" s="15"/>
      <c r="G14" s="15"/>
      <c r="H14" s="58"/>
      <c r="I14" s="58"/>
      <c r="J14" s="15"/>
      <c r="K14" s="15"/>
      <c r="L14" s="15"/>
      <c r="M14" s="15"/>
      <c r="N14" s="15"/>
      <c r="O14" s="107"/>
      <c r="P14" s="34"/>
    </row>
    <row r="15" spans="1:16" ht="17.399999999999999">
      <c r="A15" s="7"/>
      <c r="B15" s="7"/>
      <c r="C15" s="7"/>
      <c r="D15" s="7"/>
      <c r="E15" s="7"/>
      <c r="F15" s="15"/>
      <c r="G15" s="15"/>
      <c r="H15" s="43"/>
      <c r="I15" s="15"/>
      <c r="J15" s="15"/>
      <c r="K15" s="15"/>
      <c r="L15" s="15"/>
      <c r="M15" s="15"/>
      <c r="N15" s="15"/>
      <c r="O15" s="107"/>
      <c r="P15" s="34"/>
    </row>
    <row r="16" spans="1:16" ht="17.399999999999999">
      <c r="A16" s="23" t="s">
        <v>219</v>
      </c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08"/>
      <c r="P16" s="9"/>
    </row>
    <row r="17" spans="1:16" ht="17.399999999999999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26"/>
      <c r="N17" s="7"/>
      <c r="O17" s="108"/>
      <c r="P17" s="9"/>
    </row>
    <row r="18" spans="1:16" ht="17.399999999999999">
      <c r="A18" s="6" t="s">
        <v>120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9"/>
      <c r="O18" s="229">
        <f>Box_19</f>
        <v>0</v>
      </c>
      <c r="P18" s="9">
        <v>40</v>
      </c>
    </row>
    <row r="19" spans="1:16" ht="17.399999999999999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9"/>
      <c r="O19" s="230"/>
      <c r="P19" s="9"/>
    </row>
    <row r="20" spans="1:16" ht="17.399999999999999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26"/>
      <c r="N20" s="9"/>
      <c r="O20" s="109"/>
      <c r="P20" s="9"/>
    </row>
    <row r="21" spans="1:16" ht="17.399999999999999">
      <c r="A21" s="7" t="s">
        <v>49</v>
      </c>
      <c r="B21" s="7" t="s">
        <v>220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6" t="s">
        <v>22</v>
      </c>
      <c r="O21" s="253"/>
      <c r="P21" s="9">
        <v>41</v>
      </c>
    </row>
    <row r="22" spans="1:16" ht="17.399999999999999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26"/>
      <c r="O22" s="298"/>
      <c r="P22" s="9"/>
    </row>
    <row r="23" spans="1:16" ht="17.399999999999999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6"/>
      <c r="N23" s="9"/>
      <c r="O23" s="109"/>
      <c r="P23" s="9"/>
    </row>
    <row r="24" spans="1:16" ht="17.399999999999999">
      <c r="A24" s="7" t="s">
        <v>49</v>
      </c>
      <c r="B24" s="7" t="s">
        <v>221</v>
      </c>
      <c r="C24" s="7"/>
      <c r="D24" s="7"/>
      <c r="E24" s="7"/>
      <c r="F24" s="7"/>
      <c r="G24" s="7"/>
      <c r="H24" s="25"/>
      <c r="I24" s="7"/>
      <c r="J24" s="7"/>
      <c r="K24" s="7"/>
      <c r="L24" s="7"/>
      <c r="M24" s="11"/>
      <c r="N24" s="26" t="s">
        <v>22</v>
      </c>
      <c r="O24" s="253"/>
      <c r="P24" s="9">
        <v>42</v>
      </c>
    </row>
    <row r="25" spans="1:16" ht="17.399999999999999">
      <c r="A25" s="7"/>
      <c r="B25" s="7"/>
      <c r="C25" s="7"/>
      <c r="D25" s="7"/>
      <c r="E25" s="7"/>
      <c r="F25" s="7"/>
      <c r="G25" s="7"/>
      <c r="H25" s="25"/>
      <c r="I25" s="7"/>
      <c r="J25" s="7"/>
      <c r="K25" s="7"/>
      <c r="L25" s="7"/>
      <c r="M25" s="11"/>
      <c r="N25" s="26"/>
      <c r="O25" s="298"/>
      <c r="P25" s="9"/>
    </row>
    <row r="26" spans="1:16" ht="17.399999999999999">
      <c r="A26" s="7"/>
      <c r="B26" s="7"/>
      <c r="C26" s="7"/>
      <c r="D26" s="7"/>
      <c r="E26" s="7"/>
      <c r="F26" s="7"/>
      <c r="G26" s="7"/>
      <c r="H26" s="25"/>
      <c r="I26" s="26"/>
      <c r="J26" s="26"/>
      <c r="K26" s="7"/>
      <c r="L26" s="7"/>
      <c r="M26" s="7"/>
      <c r="N26" s="9"/>
      <c r="O26" s="75"/>
      <c r="P26" s="9"/>
    </row>
    <row r="27" spans="1:16" ht="17.399999999999999">
      <c r="A27" s="10" t="s">
        <v>222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25"/>
      <c r="N27" s="26" t="s">
        <v>24</v>
      </c>
      <c r="O27" s="229">
        <f>+Box_40-Box_41-Box_42</f>
        <v>0</v>
      </c>
      <c r="P27" s="9">
        <v>43</v>
      </c>
    </row>
    <row r="28" spans="1:16" ht="17.399999999999999">
      <c r="A28" s="10" t="s">
        <v>223</v>
      </c>
      <c r="B28" s="10"/>
      <c r="C28" s="7"/>
      <c r="D28" s="7"/>
      <c r="E28" s="7"/>
      <c r="F28" s="7"/>
      <c r="G28" s="7"/>
      <c r="H28" s="7"/>
      <c r="I28" s="7"/>
      <c r="J28" s="7"/>
      <c r="K28" s="7"/>
      <c r="L28" s="7"/>
      <c r="M28" s="25"/>
      <c r="N28" s="26"/>
      <c r="O28" s="230"/>
      <c r="P28" s="9"/>
    </row>
    <row r="29" spans="1:16" ht="17.399999999999999">
      <c r="A29" s="10"/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25"/>
      <c r="N29" s="26"/>
      <c r="O29" s="82"/>
      <c r="P29" s="9"/>
    </row>
    <row r="30" spans="1:16" ht="17.399999999999999">
      <c r="A30" s="6" t="s">
        <v>70</v>
      </c>
      <c r="B30" s="7"/>
      <c r="C30" s="7"/>
      <c r="D30" s="7"/>
      <c r="E30" s="7"/>
      <c r="F30" s="14"/>
      <c r="G30" s="14"/>
      <c r="H30" s="7"/>
      <c r="I30" s="7"/>
      <c r="J30" s="7"/>
      <c r="K30" s="29"/>
      <c r="L30" s="29"/>
      <c r="M30" s="7"/>
      <c r="N30" s="9"/>
      <c r="O30" s="110"/>
      <c r="P30" s="9"/>
    </row>
    <row r="31" spans="1:16" ht="17.399999999999999">
      <c r="A31" s="7"/>
      <c r="B31" s="7"/>
      <c r="C31" s="7"/>
      <c r="D31" s="7"/>
      <c r="E31" s="7"/>
      <c r="F31" s="25"/>
      <c r="G31" s="25"/>
      <c r="H31" s="7"/>
      <c r="I31" s="7"/>
      <c r="J31" s="7"/>
      <c r="K31" s="7"/>
      <c r="L31" s="7"/>
      <c r="M31" s="7"/>
      <c r="N31" s="9"/>
      <c r="O31" s="110"/>
      <c r="P31" s="9"/>
    </row>
    <row r="32" spans="1:16" ht="17.399999999999999">
      <c r="A32" s="29" t="s">
        <v>224</v>
      </c>
      <c r="B32" s="29"/>
      <c r="C32" s="29"/>
      <c r="D32" s="7"/>
      <c r="E32" s="7"/>
      <c r="F32" s="300">
        <f>Box_12</f>
        <v>0</v>
      </c>
      <c r="G32" s="301"/>
      <c r="H32" s="15" t="s">
        <v>152</v>
      </c>
      <c r="I32" s="15"/>
      <c r="J32" s="15"/>
      <c r="K32" s="265">
        <f>Box_43</f>
        <v>0</v>
      </c>
      <c r="L32" s="266"/>
      <c r="M32" s="267"/>
      <c r="N32" s="26" t="s">
        <v>24</v>
      </c>
      <c r="O32" s="229" t="e">
        <f>ROUND(Box_43*Box_12/Box_6,2)</f>
        <v>#DIV/0!</v>
      </c>
      <c r="P32" s="9">
        <v>44</v>
      </c>
    </row>
    <row r="33" spans="1:16" ht="17.399999999999999">
      <c r="A33" s="7" t="s">
        <v>68</v>
      </c>
      <c r="B33" s="7"/>
      <c r="C33" s="7"/>
      <c r="D33" s="7"/>
      <c r="E33" s="7"/>
      <c r="F33" s="263">
        <f>Box_6</f>
        <v>0</v>
      </c>
      <c r="G33" s="264"/>
      <c r="H33" s="15" t="s">
        <v>71</v>
      </c>
      <c r="I33" s="15"/>
      <c r="J33" s="15"/>
      <c r="K33" s="268"/>
      <c r="L33" s="269"/>
      <c r="M33" s="270"/>
      <c r="N33" s="58"/>
      <c r="O33" s="299"/>
      <c r="P33" s="58"/>
    </row>
    <row r="34" spans="1:16" ht="17.399999999999999">
      <c r="A34" s="7"/>
      <c r="B34" s="7"/>
      <c r="C34" s="7"/>
      <c r="D34" s="7"/>
      <c r="E34" s="7"/>
      <c r="F34" s="42"/>
      <c r="G34" s="42"/>
      <c r="H34" s="15"/>
      <c r="I34" s="15"/>
      <c r="J34" s="15"/>
      <c r="K34" s="87"/>
      <c r="L34" s="87"/>
      <c r="M34" s="87"/>
      <c r="N34" s="26"/>
      <c r="O34" s="75"/>
      <c r="P34" s="9"/>
    </row>
    <row r="35" spans="1:16" ht="17.399999999999999">
      <c r="A35" s="7"/>
      <c r="B35" s="7"/>
      <c r="C35" s="7"/>
      <c r="D35" s="7"/>
      <c r="E35" s="7"/>
      <c r="F35" s="89"/>
      <c r="G35" s="89"/>
      <c r="H35" s="25"/>
      <c r="I35" s="7"/>
      <c r="J35" s="7"/>
      <c r="K35" s="88"/>
      <c r="L35" s="88"/>
      <c r="M35" s="88"/>
      <c r="N35" s="9"/>
      <c r="O35" s="75"/>
      <c r="P35" s="9"/>
    </row>
    <row r="36" spans="1:16" ht="17.399999999999999">
      <c r="A36" s="28" t="s">
        <v>225</v>
      </c>
      <c r="B36" s="29"/>
      <c r="C36" s="11"/>
      <c r="D36" s="11"/>
      <c r="E36" s="11">
        <v>44</v>
      </c>
      <c r="F36" s="259" t="e">
        <f>Box_44</f>
        <v>#DIV/0!</v>
      </c>
      <c r="G36" s="260"/>
      <c r="H36" s="50" t="s">
        <v>72</v>
      </c>
      <c r="I36" s="51">
        <v>42</v>
      </c>
      <c r="J36" s="7"/>
      <c r="K36" s="265">
        <f>Box_42</f>
        <v>0</v>
      </c>
      <c r="L36" s="266"/>
      <c r="M36" s="267"/>
      <c r="N36" s="7" t="s">
        <v>24</v>
      </c>
      <c r="O36" s="229" t="e">
        <f>F36+K36</f>
        <v>#DIV/0!</v>
      </c>
      <c r="P36" s="9">
        <v>45</v>
      </c>
    </row>
    <row r="37" spans="1:16" ht="17.399999999999999">
      <c r="A37" s="28"/>
      <c r="B37" s="29"/>
      <c r="C37" s="11"/>
      <c r="D37" s="11"/>
      <c r="E37" s="11"/>
      <c r="F37" s="261"/>
      <c r="G37" s="262"/>
      <c r="H37" s="7"/>
      <c r="I37" s="7"/>
      <c r="J37" s="7"/>
      <c r="K37" s="271"/>
      <c r="L37" s="272"/>
      <c r="M37" s="273"/>
      <c r="N37" s="7"/>
      <c r="O37" s="230"/>
      <c r="P37" s="9"/>
    </row>
    <row r="38" spans="1:16" ht="17.399999999999999">
      <c r="A38" s="28"/>
      <c r="B38" s="29"/>
      <c r="C38" s="11"/>
      <c r="D38" s="11"/>
      <c r="E38" s="11"/>
      <c r="F38" s="44"/>
      <c r="G38" s="44"/>
      <c r="H38" s="7"/>
      <c r="I38" s="7"/>
      <c r="J38" s="7"/>
      <c r="K38" s="45"/>
      <c r="L38" s="45"/>
      <c r="M38" s="45"/>
      <c r="N38" s="7"/>
      <c r="O38" s="46"/>
      <c r="P38" s="9"/>
    </row>
    <row r="39" spans="1:16" ht="17.399999999999999">
      <c r="A39" s="23" t="s">
        <v>73</v>
      </c>
      <c r="B39" s="10"/>
      <c r="C39" s="10"/>
      <c r="D39" s="7"/>
      <c r="E39" s="7"/>
      <c r="F39" s="7"/>
      <c r="G39" s="7"/>
      <c r="H39" s="25"/>
      <c r="I39" s="7"/>
      <c r="J39" s="7"/>
      <c r="K39" s="7"/>
      <c r="L39" s="7"/>
      <c r="M39" s="7"/>
      <c r="N39" s="9"/>
      <c r="O39" s="24"/>
      <c r="P39" s="9"/>
    </row>
    <row r="40" spans="1:16" ht="17.399999999999999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25"/>
      <c r="N40" s="9"/>
      <c r="O40" s="24"/>
      <c r="P40" s="9"/>
    </row>
    <row r="41" spans="1:16" ht="17.399999999999999">
      <c r="A41" s="7" t="s">
        <v>74</v>
      </c>
      <c r="B41" s="7"/>
      <c r="C41" s="7"/>
      <c r="D41" s="7"/>
      <c r="E41" s="7"/>
      <c r="F41" s="11"/>
      <c r="G41" s="11"/>
      <c r="H41" s="7"/>
      <c r="I41" s="7"/>
      <c r="J41" s="7"/>
      <c r="K41" s="7"/>
      <c r="L41" s="7"/>
      <c r="M41" s="7"/>
      <c r="N41" s="9"/>
      <c r="O41" s="24"/>
      <c r="P41" s="13"/>
    </row>
    <row r="42" spans="1:16" ht="17.399999999999999">
      <c r="A42" s="7" t="s">
        <v>158</v>
      </c>
      <c r="B42" s="7"/>
      <c r="C42" s="7"/>
      <c r="D42" s="7"/>
      <c r="E42" s="7"/>
      <c r="F42" s="25"/>
      <c r="G42" s="25"/>
      <c r="H42" s="7"/>
      <c r="I42" s="7"/>
      <c r="J42" s="7"/>
      <c r="K42" s="7"/>
      <c r="L42" s="7"/>
      <c r="M42" s="7"/>
      <c r="N42" s="9"/>
      <c r="O42" s="24"/>
      <c r="P42" s="9"/>
    </row>
    <row r="43" spans="1:16" ht="17.399999999999999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24"/>
      <c r="P43" s="9"/>
    </row>
    <row r="44" spans="1:16" ht="17.399999999999999">
      <c r="A44" s="23" t="s">
        <v>149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24"/>
    </row>
    <row r="45" spans="1:16" ht="17.399999999999999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24"/>
    </row>
    <row r="46" spans="1:16" ht="17.399999999999999">
      <c r="A46" s="28" t="s">
        <v>128</v>
      </c>
      <c r="B46" s="11"/>
      <c r="C46" s="11"/>
      <c r="D46" s="11"/>
      <c r="E46" s="11"/>
      <c r="F46" s="11"/>
      <c r="G46" s="11"/>
      <c r="H46" s="11"/>
      <c r="I46" s="11"/>
      <c r="J46" s="11"/>
      <c r="K46" s="28" t="s">
        <v>153</v>
      </c>
    </row>
    <row r="47" spans="1:16" ht="17.399999999999999">
      <c r="A47" s="28" t="s">
        <v>301</v>
      </c>
      <c r="B47" s="11"/>
      <c r="C47" s="11"/>
      <c r="D47" s="11"/>
      <c r="E47" s="11"/>
      <c r="F47" s="11"/>
      <c r="G47" s="11"/>
      <c r="H47" s="11"/>
      <c r="I47" s="11"/>
      <c r="J47" s="11"/>
      <c r="K47" s="6" t="s">
        <v>188</v>
      </c>
    </row>
    <row r="48" spans="1:16" ht="17.399999999999999">
      <c r="A48" s="28" t="s">
        <v>285</v>
      </c>
      <c r="B48" s="11"/>
      <c r="C48" s="11"/>
      <c r="D48" s="11"/>
      <c r="E48" s="11"/>
      <c r="F48" s="11"/>
      <c r="G48" s="11"/>
      <c r="H48" s="11"/>
      <c r="I48" s="11"/>
      <c r="J48" s="11"/>
      <c r="K48" s="28" t="s">
        <v>159</v>
      </c>
      <c r="L48" s="11"/>
      <c r="M48" s="11"/>
      <c r="N48" s="11"/>
      <c r="O48" s="11"/>
      <c r="P48" s="11"/>
    </row>
    <row r="49" spans="1:16" ht="17.399999999999999">
      <c r="A49" s="28" t="s">
        <v>141</v>
      </c>
      <c r="B49" s="11"/>
      <c r="C49" s="11"/>
      <c r="D49" s="11"/>
      <c r="E49" s="11"/>
      <c r="F49" s="11"/>
      <c r="G49" s="11"/>
      <c r="H49" s="11"/>
      <c r="I49" s="11"/>
      <c r="J49" s="11"/>
    </row>
    <row r="50" spans="1:16" ht="17.399999999999999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6" ht="17.399999999999999">
      <c r="A51" s="11" t="s">
        <v>148</v>
      </c>
      <c r="B51" s="11"/>
      <c r="C51" s="11"/>
      <c r="D51" s="11"/>
      <c r="E51" s="11"/>
      <c r="F51" s="11"/>
      <c r="G51" s="286" t="e">
        <f>Box_36</f>
        <v>#DIV/0!</v>
      </c>
      <c r="H51" s="287"/>
      <c r="I51" s="288"/>
      <c r="J51" s="67">
        <v>46</v>
      </c>
      <c r="K51" s="11"/>
      <c r="L51" s="162" t="s">
        <v>304</v>
      </c>
      <c r="M51" s="163"/>
      <c r="N51" s="163"/>
      <c r="O51" s="164"/>
      <c r="P51" s="149">
        <v>5.1999999999999998E-2</v>
      </c>
    </row>
    <row r="52" spans="1:16" ht="17.399999999999999">
      <c r="A52" s="11"/>
      <c r="B52" s="11"/>
      <c r="C52" s="11"/>
      <c r="D52" s="11"/>
      <c r="E52" s="11"/>
      <c r="F52" s="11"/>
      <c r="G52" s="289"/>
      <c r="H52" s="290"/>
      <c r="I52" s="291"/>
      <c r="J52" s="67"/>
      <c r="K52" s="11"/>
      <c r="L52" s="165"/>
      <c r="M52" s="166"/>
      <c r="N52" s="166"/>
      <c r="O52" s="167"/>
      <c r="P52" s="150"/>
    </row>
    <row r="53" spans="1:16" ht="17.399999999999999">
      <c r="A53" s="11"/>
      <c r="B53" s="11"/>
      <c r="C53" s="11"/>
      <c r="D53" s="11"/>
      <c r="E53" s="11"/>
      <c r="F53" s="11"/>
      <c r="G53" s="97"/>
      <c r="H53" s="97"/>
      <c r="I53" s="97"/>
      <c r="J53" s="67"/>
      <c r="K53" s="11"/>
      <c r="L53" s="168" t="s">
        <v>305</v>
      </c>
      <c r="M53" s="169"/>
      <c r="N53" s="169"/>
      <c r="O53" s="170"/>
      <c r="P53" s="147">
        <v>6.5000000000000002E-2</v>
      </c>
    </row>
    <row r="54" spans="1:16" ht="17.399999999999999">
      <c r="A54" s="11" t="s">
        <v>69</v>
      </c>
      <c r="B54" s="11" t="s">
        <v>260</v>
      </c>
      <c r="C54" s="11"/>
      <c r="D54" s="11"/>
      <c r="E54" s="11"/>
      <c r="F54" s="11"/>
      <c r="G54" s="292"/>
      <c r="H54" s="293"/>
      <c r="I54" s="294"/>
      <c r="J54" s="67">
        <v>47</v>
      </c>
      <c r="K54" s="11"/>
      <c r="L54" s="171"/>
      <c r="M54" s="172"/>
      <c r="N54" s="172"/>
      <c r="O54" s="173"/>
      <c r="P54" s="148"/>
    </row>
    <row r="55" spans="1:16" ht="17.399999999999999">
      <c r="A55" s="11"/>
      <c r="B55" s="11" t="s">
        <v>261</v>
      </c>
      <c r="C55" s="11"/>
      <c r="D55" s="11"/>
      <c r="E55" s="11"/>
      <c r="F55" s="11"/>
      <c r="G55" s="295"/>
      <c r="H55" s="296"/>
      <c r="I55" s="297"/>
      <c r="J55" s="67"/>
      <c r="K55" s="11"/>
      <c r="L55" s="168" t="s">
        <v>306</v>
      </c>
      <c r="M55" s="169"/>
      <c r="N55" s="169"/>
      <c r="O55" s="170"/>
      <c r="P55" s="144">
        <v>8.3000000000000004E-2</v>
      </c>
    </row>
    <row r="56" spans="1:16" ht="20.25" customHeight="1">
      <c r="A56" s="11"/>
      <c r="B56" s="11" t="s">
        <v>277</v>
      </c>
      <c r="C56" s="11"/>
      <c r="D56" s="11"/>
      <c r="E56" s="11"/>
      <c r="F56" s="11"/>
      <c r="G56" s="94"/>
      <c r="H56" s="94"/>
      <c r="I56" s="94"/>
      <c r="J56" s="67"/>
      <c r="K56" s="11"/>
      <c r="L56" s="174"/>
      <c r="M56" s="175"/>
      <c r="N56" s="175"/>
      <c r="O56" s="176"/>
      <c r="P56" s="148"/>
    </row>
    <row r="57" spans="1:16" ht="36" customHeight="1">
      <c r="A57" s="11" t="s">
        <v>69</v>
      </c>
      <c r="B57" s="11" t="s">
        <v>260</v>
      </c>
      <c r="C57" s="11"/>
      <c r="D57" s="11"/>
      <c r="E57" s="11"/>
      <c r="F57" s="11"/>
      <c r="G57" s="274"/>
      <c r="H57" s="275"/>
      <c r="I57" s="276"/>
      <c r="J57" s="67">
        <v>48</v>
      </c>
      <c r="K57" s="11"/>
      <c r="L57" s="168" t="s">
        <v>307</v>
      </c>
      <c r="M57" s="169"/>
      <c r="N57" s="169"/>
      <c r="O57" s="170"/>
      <c r="P57" s="160">
        <v>9.8000000000000004E-2</v>
      </c>
    </row>
    <row r="58" spans="1:16" ht="17.399999999999999">
      <c r="A58" s="11"/>
      <c r="B58" s="11" t="s">
        <v>261</v>
      </c>
      <c r="C58" s="11"/>
      <c r="D58" s="11"/>
      <c r="E58" s="11"/>
      <c r="F58" s="11"/>
      <c r="G58" s="277"/>
      <c r="H58" s="278"/>
      <c r="I58" s="279"/>
      <c r="J58" s="67"/>
      <c r="K58" s="11"/>
      <c r="L58" s="171"/>
      <c r="M58" s="172"/>
      <c r="N58" s="172"/>
      <c r="O58" s="173"/>
      <c r="P58" s="161"/>
    </row>
    <row r="59" spans="1:16" ht="20.25" customHeight="1">
      <c r="A59" s="11"/>
      <c r="B59" s="11" t="s">
        <v>278</v>
      </c>
      <c r="C59" s="11"/>
      <c r="D59" s="11"/>
      <c r="E59" s="11"/>
      <c r="F59" s="11"/>
      <c r="G59" s="94"/>
      <c r="H59" s="94"/>
      <c r="I59" s="94"/>
      <c r="J59" s="67"/>
      <c r="K59" s="11"/>
      <c r="L59" s="177" t="s">
        <v>312</v>
      </c>
      <c r="M59" s="175"/>
      <c r="N59" s="175"/>
      <c r="O59" s="176"/>
      <c r="P59" s="147">
        <v>0.107</v>
      </c>
    </row>
    <row r="60" spans="1:16" ht="35.25" customHeight="1">
      <c r="A60" s="11" t="s">
        <v>69</v>
      </c>
      <c r="B60" s="11" t="s">
        <v>262</v>
      </c>
      <c r="C60" s="11"/>
      <c r="D60" s="11"/>
      <c r="E60" s="11"/>
      <c r="F60" s="11"/>
      <c r="G60" s="274"/>
      <c r="H60" s="275"/>
      <c r="I60" s="276"/>
      <c r="J60" s="67">
        <v>49</v>
      </c>
      <c r="K60" s="11"/>
      <c r="L60" s="171"/>
      <c r="M60" s="172"/>
      <c r="N60" s="172"/>
      <c r="O60" s="173"/>
      <c r="P60" s="148"/>
    </row>
    <row r="61" spans="1:16" ht="17.399999999999999">
      <c r="A61" s="11"/>
      <c r="B61" s="11" t="s">
        <v>261</v>
      </c>
      <c r="C61" s="11"/>
      <c r="D61" s="11"/>
      <c r="E61" s="11"/>
      <c r="F61" s="11"/>
      <c r="G61" s="277"/>
      <c r="H61" s="278"/>
      <c r="I61" s="279"/>
      <c r="J61" s="67"/>
      <c r="K61" s="11"/>
      <c r="L61" s="168" t="s">
        <v>308</v>
      </c>
      <c r="M61" s="169"/>
      <c r="N61" s="169"/>
      <c r="O61" s="170"/>
      <c r="P61" s="147">
        <v>0.125</v>
      </c>
    </row>
    <row r="62" spans="1:16" ht="17.399999999999999">
      <c r="A62" s="70"/>
      <c r="B62" s="70"/>
      <c r="C62" s="70"/>
      <c r="D62" s="70"/>
      <c r="E62" s="70"/>
      <c r="F62" s="11"/>
      <c r="G62" s="94"/>
      <c r="H62" s="94"/>
      <c r="I62" s="94"/>
      <c r="J62" s="67"/>
      <c r="K62" s="70"/>
      <c r="L62" s="171"/>
      <c r="M62" s="172"/>
      <c r="N62" s="172"/>
      <c r="O62" s="173"/>
      <c r="P62" s="148"/>
    </row>
    <row r="63" spans="1:16" ht="17.399999999999999">
      <c r="A63" s="11" t="s">
        <v>69</v>
      </c>
      <c r="B63" s="11" t="s">
        <v>129</v>
      </c>
      <c r="C63" s="11"/>
      <c r="D63" s="11"/>
      <c r="E63" s="11"/>
      <c r="F63" s="11"/>
      <c r="G63" s="274"/>
      <c r="H63" s="275"/>
      <c r="I63" s="276"/>
      <c r="J63" s="67">
        <v>50</v>
      </c>
      <c r="K63" s="70"/>
    </row>
    <row r="64" spans="1:16" ht="17.399999999999999">
      <c r="A64" s="11"/>
      <c r="B64" s="11" t="s">
        <v>130</v>
      </c>
      <c r="C64" s="11"/>
      <c r="D64" s="11"/>
      <c r="E64" s="11"/>
      <c r="F64" s="11"/>
      <c r="G64" s="277"/>
      <c r="H64" s="278"/>
      <c r="I64" s="279"/>
      <c r="J64" s="67"/>
      <c r="K64" s="70"/>
    </row>
    <row r="65" spans="1:15" ht="17.399999999999999">
      <c r="A65" s="11"/>
      <c r="B65" s="11" t="s">
        <v>131</v>
      </c>
      <c r="C65" s="11"/>
      <c r="D65" s="11"/>
      <c r="E65" s="11"/>
      <c r="F65" s="11"/>
      <c r="G65" s="94"/>
      <c r="H65" s="94"/>
      <c r="I65" s="94"/>
      <c r="J65" s="67"/>
      <c r="K65" s="70"/>
    </row>
    <row r="66" spans="1:15" ht="17.399999999999999">
      <c r="A66" s="11"/>
      <c r="B66" s="11"/>
      <c r="C66" s="11"/>
      <c r="D66" s="11"/>
      <c r="E66" s="11"/>
      <c r="F66" s="11"/>
      <c r="G66" s="94"/>
      <c r="H66" s="94"/>
      <c r="I66" s="94"/>
      <c r="J66" s="67"/>
      <c r="K66" s="70"/>
    </row>
    <row r="67" spans="1:15" ht="17.399999999999999">
      <c r="A67" s="11" t="s">
        <v>69</v>
      </c>
      <c r="B67" s="11" t="s">
        <v>270</v>
      </c>
      <c r="C67" s="11"/>
      <c r="D67" s="11"/>
      <c r="E67" s="11"/>
      <c r="F67" s="11"/>
      <c r="G67" s="274"/>
      <c r="H67" s="275"/>
      <c r="I67" s="276"/>
      <c r="J67" s="67">
        <v>51</v>
      </c>
      <c r="K67" s="70"/>
    </row>
    <row r="68" spans="1:15" ht="17.399999999999999">
      <c r="A68" s="11"/>
      <c r="B68" s="11" t="s">
        <v>271</v>
      </c>
      <c r="C68" s="11"/>
      <c r="D68" s="11"/>
      <c r="E68" s="11"/>
      <c r="F68" s="11"/>
      <c r="G68" s="277"/>
      <c r="H68" s="278"/>
      <c r="I68" s="279"/>
      <c r="J68" s="67"/>
      <c r="K68" s="70"/>
    </row>
    <row r="69" spans="1:15" ht="17.399999999999999">
      <c r="A69" s="11"/>
      <c r="B69" s="11"/>
      <c r="C69" s="11"/>
      <c r="D69" s="11"/>
      <c r="E69" s="11"/>
      <c r="F69" s="11"/>
      <c r="G69" s="94"/>
      <c r="H69" s="94"/>
      <c r="I69" s="94"/>
      <c r="J69" s="67"/>
      <c r="K69" s="70"/>
    </row>
    <row r="70" spans="1:15" ht="17.399999999999999">
      <c r="A70" s="11" t="s">
        <v>69</v>
      </c>
      <c r="B70" s="28" t="s">
        <v>258</v>
      </c>
      <c r="C70" s="11"/>
      <c r="D70" s="11"/>
      <c r="E70" s="11"/>
      <c r="F70" s="11"/>
      <c r="G70" s="274"/>
      <c r="H70" s="275"/>
      <c r="I70" s="276"/>
      <c r="J70" s="67">
        <v>52</v>
      </c>
      <c r="K70" s="70"/>
    </row>
    <row r="71" spans="1:15" ht="17.399999999999999">
      <c r="A71" s="11"/>
      <c r="B71" s="11"/>
      <c r="C71" s="11"/>
      <c r="D71" s="11"/>
      <c r="E71" s="11"/>
      <c r="F71" s="11"/>
      <c r="G71" s="277"/>
      <c r="H71" s="278"/>
      <c r="I71" s="279"/>
      <c r="J71" s="67"/>
      <c r="K71" s="70"/>
    </row>
    <row r="72" spans="1:15" ht="17.399999999999999">
      <c r="A72" s="11"/>
      <c r="G72" s="94"/>
      <c r="H72" s="94"/>
      <c r="I72" s="94"/>
      <c r="J72" s="67"/>
      <c r="K72" s="70"/>
    </row>
    <row r="73" spans="1:15" ht="17.399999999999999">
      <c r="A73" s="11"/>
      <c r="B73" s="11"/>
      <c r="C73" s="11"/>
      <c r="D73" s="11"/>
      <c r="E73" s="11"/>
      <c r="F73" s="11"/>
      <c r="G73" s="94"/>
      <c r="H73" s="94"/>
      <c r="I73" s="94"/>
      <c r="J73" s="67"/>
      <c r="K73" s="70"/>
    </row>
    <row r="74" spans="1:15" ht="17.399999999999999">
      <c r="A74" s="11" t="s">
        <v>69</v>
      </c>
      <c r="B74" s="11" t="s">
        <v>134</v>
      </c>
      <c r="C74" s="11"/>
      <c r="D74" s="11"/>
      <c r="E74" s="11"/>
      <c r="F74" s="11"/>
      <c r="G74" s="274"/>
      <c r="H74" s="275"/>
      <c r="I74" s="276"/>
      <c r="J74" s="67">
        <v>53</v>
      </c>
      <c r="K74" s="70"/>
    </row>
    <row r="75" spans="1:15" ht="17.399999999999999">
      <c r="A75" s="11"/>
      <c r="B75" s="11" t="s">
        <v>135</v>
      </c>
      <c r="C75" s="11"/>
      <c r="D75" s="11"/>
      <c r="E75" s="11"/>
      <c r="F75" s="11"/>
      <c r="G75" s="277"/>
      <c r="H75" s="278"/>
      <c r="I75" s="279"/>
      <c r="J75" s="67"/>
      <c r="K75" s="70"/>
    </row>
    <row r="76" spans="1:15" ht="18" thickBot="1">
      <c r="A76" s="11"/>
      <c r="B76" s="11" t="s">
        <v>136</v>
      </c>
      <c r="C76" s="11"/>
      <c r="D76" s="11"/>
      <c r="E76" s="11"/>
      <c r="F76" s="11"/>
      <c r="G76" s="94"/>
      <c r="H76" s="94"/>
      <c r="I76" s="94"/>
      <c r="J76" s="67"/>
      <c r="K76" s="70"/>
    </row>
    <row r="77" spans="1:15" ht="17.399999999999999">
      <c r="A77" s="28" t="s">
        <v>132</v>
      </c>
      <c r="B77" s="11"/>
      <c r="C77" s="11"/>
      <c r="D77" s="11"/>
      <c r="E77" s="11"/>
      <c r="F77" s="11"/>
      <c r="G77" s="280" t="e">
        <f>SUM(Box_46, Box_47, Box_48, Box_49, Box_50, Box_51, Box_52, Box_53)</f>
        <v>#DIV/0!</v>
      </c>
      <c r="H77" s="281"/>
      <c r="I77" s="282"/>
      <c r="J77" s="55">
        <v>54</v>
      </c>
      <c r="K77" s="70"/>
    </row>
    <row r="78" spans="1:15" ht="18" thickBot="1">
      <c r="A78" s="28" t="s">
        <v>133</v>
      </c>
      <c r="B78" s="11"/>
      <c r="C78" s="11"/>
      <c r="D78" s="11"/>
      <c r="E78" s="11"/>
      <c r="F78" s="11"/>
      <c r="G78" s="283"/>
      <c r="H78" s="284"/>
      <c r="I78" s="285"/>
      <c r="J78" s="11"/>
      <c r="K78" s="70"/>
    </row>
    <row r="79" spans="1:15" ht="17.39999999999999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70"/>
    </row>
    <row r="80" spans="1:15" ht="17.399999999999999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03" t="s">
        <v>151</v>
      </c>
    </row>
  </sheetData>
  <mergeCells count="24">
    <mergeCell ref="O24:O25"/>
    <mergeCell ref="O12:O13"/>
    <mergeCell ref="O32:O33"/>
    <mergeCell ref="F32:G32"/>
    <mergeCell ref="O18:O19"/>
    <mergeCell ref="K12:M13"/>
    <mergeCell ref="O21:O22"/>
    <mergeCell ref="F12:G12"/>
    <mergeCell ref="F13:G13"/>
    <mergeCell ref="O27:O28"/>
    <mergeCell ref="G70:I71"/>
    <mergeCell ref="G77:I78"/>
    <mergeCell ref="G74:I75"/>
    <mergeCell ref="G51:I52"/>
    <mergeCell ref="G57:I58"/>
    <mergeCell ref="G60:I61"/>
    <mergeCell ref="G63:I64"/>
    <mergeCell ref="G54:I55"/>
    <mergeCell ref="G67:I68"/>
    <mergeCell ref="F36:G37"/>
    <mergeCell ref="F33:G33"/>
    <mergeCell ref="K32:M33"/>
    <mergeCell ref="K36:M37"/>
    <mergeCell ref="O36:O3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>
    <oddFooter>&amp;L&amp;"Verdana,Regular"&amp;5&amp;F (V1)&amp;CPage 4&amp;R&amp;"Verdana,Regular"&amp;5&amp;D -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8"/>
  <sheetViews>
    <sheetView zoomScale="72" zoomScaleNormal="72" workbookViewId="0">
      <selection activeCell="D11" sqref="D11:D12"/>
    </sheetView>
  </sheetViews>
  <sheetFormatPr defaultRowHeight="13.2"/>
  <cols>
    <col min="1" max="1" width="9.33203125" bestFit="1" customWidth="1"/>
    <col min="3" max="3" width="20.6640625" customWidth="1"/>
    <col min="4" max="4" width="16.109375" customWidth="1"/>
    <col min="5" max="5" width="9.44140625" customWidth="1"/>
    <col min="6" max="6" width="3.88671875" customWidth="1"/>
    <col min="7" max="7" width="21" customWidth="1"/>
    <col min="8" max="8" width="6.33203125" customWidth="1"/>
    <col min="9" max="9" width="20.88671875" customWidth="1"/>
    <col min="10" max="10" width="9" customWidth="1"/>
    <col min="12" max="12" width="6.44140625" customWidth="1"/>
    <col min="13" max="13" width="3.33203125" customWidth="1"/>
    <col min="14" max="14" width="21.33203125" customWidth="1"/>
    <col min="15" max="15" width="10.5546875" customWidth="1"/>
  </cols>
  <sheetData>
    <row r="1" spans="1:15" ht="17.399999999999999">
      <c r="A1" s="23" t="s">
        <v>210</v>
      </c>
      <c r="B1" s="10"/>
      <c r="C1" s="7"/>
      <c r="D1" s="7"/>
      <c r="E1" s="7"/>
      <c r="F1" s="7"/>
      <c r="G1" s="7"/>
      <c r="H1" s="7"/>
      <c r="I1" s="7"/>
      <c r="J1" s="7"/>
      <c r="K1" s="7"/>
      <c r="L1" s="26"/>
      <c r="M1" s="7"/>
      <c r="N1" s="8"/>
      <c r="O1" s="1"/>
    </row>
    <row r="2" spans="1:15" ht="17.399999999999999">
      <c r="A2" s="23"/>
      <c r="B2" s="10"/>
      <c r="C2" s="7"/>
      <c r="D2" s="7"/>
      <c r="E2" s="7"/>
      <c r="F2" s="7"/>
      <c r="G2" s="7"/>
      <c r="H2" s="7"/>
      <c r="I2" s="7"/>
      <c r="J2" s="7"/>
      <c r="K2" s="7"/>
      <c r="L2" s="26"/>
      <c r="M2" s="7"/>
      <c r="N2" s="8"/>
      <c r="O2" s="1"/>
    </row>
    <row r="3" spans="1:15" ht="17.399999999999999">
      <c r="A3" s="6" t="s">
        <v>145</v>
      </c>
      <c r="B3" s="10"/>
      <c r="C3" s="7"/>
      <c r="D3" s="7"/>
      <c r="E3" s="7"/>
      <c r="F3" s="7"/>
      <c r="G3" s="7"/>
      <c r="H3" s="7"/>
      <c r="I3" s="7"/>
      <c r="J3" s="7"/>
      <c r="K3" s="7"/>
      <c r="L3" s="26"/>
      <c r="M3" s="7"/>
      <c r="N3" s="8"/>
      <c r="O3" s="1"/>
    </row>
    <row r="4" spans="1:15" ht="17.399999999999999">
      <c r="A4" s="23"/>
      <c r="B4" s="10"/>
      <c r="C4" s="7"/>
      <c r="D4" s="7"/>
      <c r="E4" s="7"/>
      <c r="F4" s="308" t="s">
        <v>189</v>
      </c>
      <c r="G4" s="308"/>
      <c r="I4" s="308" t="s">
        <v>82</v>
      </c>
      <c r="J4" s="309"/>
      <c r="M4" s="7"/>
      <c r="O4" s="13" t="s">
        <v>13</v>
      </c>
    </row>
    <row r="5" spans="1:15" ht="17.399999999999999">
      <c r="A5" s="23"/>
      <c r="B5" s="10"/>
      <c r="C5" s="7"/>
      <c r="D5" s="7"/>
      <c r="E5" s="7"/>
      <c r="F5" s="308">
        <v>36</v>
      </c>
      <c r="G5" s="309"/>
      <c r="H5" s="7"/>
      <c r="I5" s="308" t="s">
        <v>96</v>
      </c>
      <c r="J5" s="309"/>
      <c r="M5" s="7"/>
      <c r="N5" s="27"/>
      <c r="O5" s="13"/>
    </row>
    <row r="6" spans="1:15" ht="17.399999999999999">
      <c r="A6" s="23"/>
      <c r="B6" s="10"/>
      <c r="C6" s="7"/>
      <c r="D6" s="7"/>
      <c r="E6" s="7"/>
      <c r="F6" s="308" t="s">
        <v>101</v>
      </c>
      <c r="G6" s="310"/>
      <c r="I6" s="308" t="s">
        <v>109</v>
      </c>
      <c r="J6" s="309"/>
      <c r="M6" s="7"/>
      <c r="N6" s="27" t="s">
        <v>57</v>
      </c>
      <c r="O6" s="13"/>
    </row>
    <row r="7" spans="1:15" ht="17.399999999999999">
      <c r="B7" s="10"/>
      <c r="C7" s="7"/>
      <c r="D7" s="7"/>
      <c r="E7" s="7"/>
      <c r="F7" s="308" t="s">
        <v>190</v>
      </c>
      <c r="G7" s="310"/>
      <c r="H7" s="50"/>
      <c r="I7" s="308" t="s">
        <v>302</v>
      </c>
      <c r="J7" s="309"/>
      <c r="M7" s="7"/>
      <c r="N7" s="27" t="s">
        <v>58</v>
      </c>
      <c r="O7" s="13"/>
    </row>
    <row r="8" spans="1:15" ht="17.399999999999999">
      <c r="A8" s="23"/>
      <c r="B8" s="10"/>
      <c r="C8" s="7"/>
      <c r="E8" s="26"/>
      <c r="F8" s="308" t="s">
        <v>191</v>
      </c>
      <c r="G8" s="310"/>
      <c r="H8" s="7"/>
      <c r="I8" s="308" t="s">
        <v>60</v>
      </c>
      <c r="J8" s="309"/>
      <c r="M8" s="7"/>
      <c r="N8" s="27" t="s">
        <v>63</v>
      </c>
      <c r="O8" s="13"/>
    </row>
    <row r="9" spans="1:15" ht="17.399999999999999">
      <c r="A9" s="23"/>
      <c r="B9" s="10"/>
      <c r="C9" s="7"/>
      <c r="D9" s="26" t="s">
        <v>59</v>
      </c>
      <c r="E9" s="26"/>
      <c r="F9" s="308" t="s">
        <v>103</v>
      </c>
      <c r="G9" s="310"/>
      <c r="H9" s="7"/>
      <c r="I9" s="308" t="s">
        <v>61</v>
      </c>
      <c r="J9" s="309"/>
      <c r="M9" s="7"/>
      <c r="N9" s="27" t="s">
        <v>83</v>
      </c>
      <c r="O9" s="13"/>
    </row>
    <row r="10" spans="1:15" ht="17.399999999999999">
      <c r="A10" s="7"/>
      <c r="B10" s="7"/>
      <c r="C10" s="7"/>
      <c r="D10" s="7"/>
      <c r="E10" s="7"/>
      <c r="F10" s="99"/>
      <c r="G10" s="26"/>
      <c r="H10" s="7"/>
      <c r="I10" s="7"/>
      <c r="J10" s="7"/>
      <c r="M10" s="7"/>
      <c r="N10" s="8"/>
      <c r="O10" s="9"/>
    </row>
    <row r="11" spans="1:15" ht="17.399999999999999">
      <c r="A11" s="7" t="s">
        <v>62</v>
      </c>
      <c r="B11" s="7"/>
      <c r="C11" s="7"/>
      <c r="D11" s="328" t="e">
        <f>IF(Box_54&gt;=62925,12.5%,IF(Box_54&gt;=49079,10.7%,IF(Box_54&gt;=32692,9.8%,IF(Box_54&gt;=26832,8.3%,IF(Box_54&gt;=13260,6.5%,5.2%)))))</f>
        <v>#DIV/0!</v>
      </c>
      <c r="E11" s="64">
        <v>55</v>
      </c>
      <c r="F11" s="323" t="e">
        <f>ROUND(Box_36*Box_55,2)</f>
        <v>#DIV/0!</v>
      </c>
      <c r="G11" s="324"/>
      <c r="H11" s="83">
        <v>59</v>
      </c>
      <c r="I11" s="274"/>
      <c r="J11" s="320"/>
      <c r="K11" s="83">
        <v>63</v>
      </c>
      <c r="M11" s="79" t="s">
        <v>24</v>
      </c>
      <c r="N11" s="311" t="e">
        <f>Box_59-Box_63</f>
        <v>#DIV/0!</v>
      </c>
      <c r="O11" s="9">
        <v>67</v>
      </c>
    </row>
    <row r="12" spans="1:15" ht="17.399999999999999">
      <c r="A12" s="7" t="s">
        <v>118</v>
      </c>
      <c r="B12" s="7"/>
      <c r="C12" s="7"/>
      <c r="D12" s="329"/>
      <c r="E12" s="64"/>
      <c r="F12" s="325"/>
      <c r="G12" s="326"/>
      <c r="H12" s="83"/>
      <c r="I12" s="321"/>
      <c r="J12" s="322"/>
      <c r="K12" s="83"/>
      <c r="M12" s="79"/>
      <c r="N12" s="312"/>
      <c r="O12" s="9"/>
    </row>
    <row r="13" spans="1:15" ht="17.399999999999999">
      <c r="A13" s="7"/>
      <c r="B13" s="7"/>
      <c r="C13" s="7"/>
      <c r="D13" s="38"/>
      <c r="E13" s="64"/>
      <c r="F13" s="96"/>
      <c r="G13" s="94"/>
      <c r="H13" s="83"/>
      <c r="I13" s="95"/>
      <c r="J13" s="96"/>
      <c r="K13" s="83"/>
      <c r="M13" s="80"/>
      <c r="N13" s="98"/>
      <c r="O13" s="9"/>
    </row>
    <row r="14" spans="1:15" ht="17.399999999999999">
      <c r="A14" s="7" t="s">
        <v>257</v>
      </c>
      <c r="B14" s="7"/>
      <c r="C14" s="7"/>
      <c r="D14" s="330">
        <v>0</v>
      </c>
      <c r="E14" s="65">
        <v>56</v>
      </c>
      <c r="F14" s="327" t="e">
        <f>ROUND(Box_36*Box_56,2)</f>
        <v>#DIV/0!</v>
      </c>
      <c r="G14" s="294"/>
      <c r="H14" s="84">
        <v>60</v>
      </c>
      <c r="I14" s="274"/>
      <c r="J14" s="320"/>
      <c r="K14" s="84">
        <v>64</v>
      </c>
      <c r="M14" s="79" t="s">
        <v>24</v>
      </c>
      <c r="N14" s="311" t="e">
        <f>Box_60-Box_64</f>
        <v>#DIV/0!</v>
      </c>
      <c r="O14" s="9">
        <v>68</v>
      </c>
    </row>
    <row r="15" spans="1:15" ht="17.399999999999999">
      <c r="A15" s="7" t="s">
        <v>118</v>
      </c>
      <c r="B15" s="7"/>
      <c r="C15" s="7"/>
      <c r="D15" s="331"/>
      <c r="E15" s="65"/>
      <c r="F15" s="295"/>
      <c r="G15" s="297"/>
      <c r="H15" s="84"/>
      <c r="I15" s="321"/>
      <c r="J15" s="322"/>
      <c r="K15" s="84"/>
      <c r="M15" s="80"/>
      <c r="N15" s="312"/>
      <c r="O15" s="9"/>
    </row>
    <row r="16" spans="1:15" ht="17.399999999999999">
      <c r="A16" s="7"/>
      <c r="B16" s="7"/>
      <c r="C16" s="7"/>
      <c r="D16" s="16"/>
      <c r="E16" s="65"/>
      <c r="F16" s="96"/>
      <c r="G16" s="94"/>
      <c r="H16" s="84"/>
      <c r="I16" s="95"/>
      <c r="J16" s="96"/>
      <c r="K16" s="84"/>
      <c r="M16" s="80"/>
      <c r="N16" s="98"/>
      <c r="O16" s="9"/>
    </row>
    <row r="17" spans="1:16" ht="17.399999999999999">
      <c r="A17" s="7" t="s">
        <v>125</v>
      </c>
      <c r="B17" s="7"/>
      <c r="C17" s="7"/>
      <c r="D17" s="156">
        <v>0</v>
      </c>
      <c r="E17" s="65">
        <v>57</v>
      </c>
      <c r="F17" s="323" t="e">
        <f>ROUND(SUM(Box_57b, Box_57a, Box_57*Box_36),2)</f>
        <v>#DIV/0!</v>
      </c>
      <c r="G17" s="324"/>
      <c r="H17" s="84">
        <v>61</v>
      </c>
      <c r="I17" s="274"/>
      <c r="J17" s="320"/>
      <c r="K17" s="84">
        <v>65</v>
      </c>
      <c r="M17" s="79" t="s">
        <v>24</v>
      </c>
      <c r="N17" s="311" t="e">
        <f>Box_61-Box_65</f>
        <v>#DIV/0!</v>
      </c>
      <c r="O17" s="9">
        <v>69</v>
      </c>
    </row>
    <row r="18" spans="1:16" ht="17.399999999999999">
      <c r="A18" s="7" t="s">
        <v>126</v>
      </c>
      <c r="B18" s="7"/>
      <c r="C18" s="7"/>
      <c r="D18" s="157">
        <v>0</v>
      </c>
      <c r="E18" s="64" t="s">
        <v>154</v>
      </c>
      <c r="F18" s="325"/>
      <c r="G18" s="326"/>
      <c r="H18" s="83"/>
      <c r="I18" s="321"/>
      <c r="J18" s="322"/>
      <c r="K18" s="83"/>
      <c r="M18" s="80"/>
      <c r="N18" s="312"/>
      <c r="O18" s="9"/>
    </row>
    <row r="19" spans="1:16" ht="17.399999999999999">
      <c r="A19" s="7" t="s">
        <v>127</v>
      </c>
      <c r="B19" s="7"/>
      <c r="C19" s="7"/>
      <c r="D19" s="157">
        <v>0</v>
      </c>
      <c r="E19" s="64" t="s">
        <v>155</v>
      </c>
      <c r="F19" s="96"/>
      <c r="G19" s="94"/>
      <c r="H19" s="83"/>
      <c r="I19" s="95"/>
      <c r="J19" s="96"/>
      <c r="K19" s="83"/>
      <c r="M19" s="80"/>
      <c r="N19" s="98"/>
      <c r="O19" s="9"/>
    </row>
    <row r="20" spans="1:16" ht="17.399999999999999">
      <c r="A20" s="7"/>
      <c r="B20" s="7"/>
      <c r="C20" s="7"/>
      <c r="D20" s="11"/>
      <c r="E20" s="64"/>
      <c r="F20" s="96"/>
      <c r="G20" s="94"/>
      <c r="H20" s="83"/>
      <c r="I20" s="95"/>
      <c r="J20" s="96"/>
      <c r="K20" s="83"/>
      <c r="M20" s="80"/>
      <c r="N20" s="98"/>
      <c r="O20" s="9"/>
    </row>
    <row r="21" spans="1:16" ht="17.399999999999999">
      <c r="A21" s="7" t="s">
        <v>65</v>
      </c>
      <c r="B21" s="7"/>
      <c r="C21" s="7"/>
      <c r="D21" s="332">
        <v>0.23200000000000001</v>
      </c>
      <c r="E21" s="64">
        <v>58</v>
      </c>
      <c r="F21" s="323" t="e">
        <f>ROUND(Box_36*Box_58,2)</f>
        <v>#DIV/0!</v>
      </c>
      <c r="G21" s="324"/>
      <c r="H21" s="83">
        <v>62</v>
      </c>
      <c r="I21" s="319"/>
      <c r="J21" s="320"/>
      <c r="K21" s="83">
        <v>66</v>
      </c>
      <c r="M21" s="79" t="s">
        <v>24</v>
      </c>
      <c r="N21" s="311" t="e">
        <f>Box_62-Box_66</f>
        <v>#DIV/0!</v>
      </c>
      <c r="O21" s="9">
        <v>70</v>
      </c>
    </row>
    <row r="22" spans="1:16" ht="17.399999999999999">
      <c r="A22" s="7" t="s">
        <v>63</v>
      </c>
      <c r="B22" s="7"/>
      <c r="C22" s="7"/>
      <c r="D22" s="329"/>
      <c r="E22" s="7"/>
      <c r="F22" s="325"/>
      <c r="G22" s="326"/>
      <c r="H22" s="85"/>
      <c r="I22" s="321"/>
      <c r="J22" s="322"/>
      <c r="K22" s="85"/>
      <c r="M22" s="79"/>
      <c r="N22" s="312"/>
      <c r="O22" s="9"/>
    </row>
    <row r="23" spans="1:16" ht="17.399999999999999">
      <c r="A23" s="7"/>
      <c r="B23" s="7"/>
      <c r="C23" s="7"/>
      <c r="D23" s="7"/>
      <c r="E23" s="7"/>
      <c r="F23" s="82"/>
      <c r="G23" s="82"/>
      <c r="H23" s="80"/>
      <c r="I23" s="80"/>
      <c r="J23" s="80"/>
      <c r="K23" s="80"/>
      <c r="L23" s="81"/>
      <c r="M23" s="79"/>
      <c r="N23" s="98"/>
      <c r="O23" s="9"/>
    </row>
    <row r="24" spans="1:16" ht="17.399999999999999">
      <c r="A24" s="7" t="s">
        <v>88</v>
      </c>
      <c r="B24" s="7"/>
      <c r="C24" s="7"/>
      <c r="D24" s="7"/>
      <c r="E24" s="7"/>
      <c r="F24" s="82"/>
      <c r="G24" s="82"/>
      <c r="H24" s="80"/>
      <c r="I24" s="82"/>
      <c r="J24" s="80"/>
      <c r="K24" s="80"/>
      <c r="L24" s="81"/>
      <c r="M24" s="79"/>
      <c r="N24" s="311" t="e">
        <f>Box_67+Box_68+Box_69+Box_70</f>
        <v>#DIV/0!</v>
      </c>
      <c r="O24" s="9">
        <v>71</v>
      </c>
    </row>
    <row r="25" spans="1:16" ht="17.399999999999999">
      <c r="A25" s="7"/>
      <c r="B25" s="7"/>
      <c r="C25" s="7"/>
      <c r="D25" s="7"/>
      <c r="E25" s="7"/>
      <c r="F25" s="82"/>
      <c r="G25" s="82"/>
      <c r="H25" s="80"/>
      <c r="I25" s="80"/>
      <c r="J25" s="80"/>
      <c r="K25" s="80"/>
      <c r="L25" s="81"/>
      <c r="M25" s="79"/>
      <c r="N25" s="312"/>
      <c r="O25" s="9"/>
    </row>
    <row r="26" spans="1:16" ht="17.399999999999999">
      <c r="A26" s="7"/>
      <c r="B26" s="7"/>
      <c r="C26" s="7"/>
      <c r="D26" s="7"/>
      <c r="E26" s="7"/>
      <c r="F26" s="37"/>
      <c r="G26" s="37"/>
      <c r="H26" s="30"/>
      <c r="I26" s="30"/>
      <c r="J26" s="30"/>
      <c r="K26" s="14"/>
      <c r="L26" s="38"/>
      <c r="M26" s="26"/>
      <c r="N26" s="20"/>
      <c r="O26" s="9"/>
    </row>
    <row r="27" spans="1:16" ht="17.399999999999999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20"/>
      <c r="O27" s="13"/>
    </row>
    <row r="28" spans="1:16" ht="17.399999999999999">
      <c r="A28" s="28" t="s">
        <v>264</v>
      </c>
      <c r="B28" s="70"/>
      <c r="C28" s="70"/>
      <c r="D28" s="70"/>
      <c r="E28" s="70"/>
      <c r="F28" s="70"/>
      <c r="G28" s="70"/>
      <c r="H28" s="70"/>
      <c r="I28" s="92"/>
      <c r="J28" s="92"/>
      <c r="K28" s="70"/>
      <c r="L28" s="70"/>
      <c r="M28" s="70"/>
      <c r="N28" s="70"/>
      <c r="O28" s="70"/>
      <c r="P28" s="70"/>
    </row>
    <row r="29" spans="1:16" ht="17.399999999999999">
      <c r="A29" s="23"/>
      <c r="B29" s="10"/>
      <c r="C29" s="7"/>
      <c r="D29" s="7"/>
      <c r="E29" s="7"/>
      <c r="F29" s="308" t="s">
        <v>189</v>
      </c>
      <c r="G29" s="308"/>
      <c r="I29" s="308" t="s">
        <v>82</v>
      </c>
      <c r="J29" s="308"/>
      <c r="K29" s="26"/>
      <c r="L29" s="70"/>
      <c r="M29" s="70"/>
      <c r="N29" s="70"/>
      <c r="O29" s="70"/>
      <c r="P29" s="70"/>
    </row>
    <row r="30" spans="1:16" ht="17.399999999999999">
      <c r="A30" s="23"/>
      <c r="B30" s="10"/>
      <c r="C30" s="7"/>
      <c r="D30" s="7"/>
      <c r="E30" s="7"/>
      <c r="F30" s="308" t="s">
        <v>280</v>
      </c>
      <c r="G30" s="309"/>
      <c r="H30" s="7"/>
      <c r="I30" s="308" t="s">
        <v>97</v>
      </c>
      <c r="J30" s="308"/>
      <c r="K30" s="91"/>
      <c r="L30" s="70"/>
      <c r="M30" s="70"/>
      <c r="N30" s="70"/>
      <c r="O30" s="70"/>
      <c r="P30" s="70"/>
    </row>
    <row r="31" spans="1:16" ht="17.399999999999999">
      <c r="A31" s="23"/>
      <c r="B31" s="10"/>
      <c r="C31" s="7"/>
      <c r="D31" s="7"/>
      <c r="E31" s="7"/>
      <c r="F31" s="308" t="s">
        <v>101</v>
      </c>
      <c r="G31" s="310"/>
      <c r="I31" s="308" t="s">
        <v>110</v>
      </c>
      <c r="J31" s="309"/>
      <c r="K31" s="91"/>
      <c r="L31" s="70"/>
      <c r="M31" s="7"/>
      <c r="N31" s="27" t="s">
        <v>57</v>
      </c>
      <c r="O31" s="13"/>
      <c r="P31" s="70"/>
    </row>
    <row r="32" spans="1:16" ht="17.399999999999999">
      <c r="B32" s="10"/>
      <c r="C32" s="7"/>
      <c r="D32" s="7"/>
      <c r="E32" s="7"/>
      <c r="F32" s="308" t="s">
        <v>102</v>
      </c>
      <c r="G32" s="310"/>
      <c r="H32" s="50"/>
      <c r="I32" s="308" t="s">
        <v>302</v>
      </c>
      <c r="J32" s="308"/>
      <c r="K32" s="26"/>
      <c r="L32" s="70"/>
      <c r="M32" s="7"/>
      <c r="N32" s="27" t="s">
        <v>58</v>
      </c>
      <c r="O32" s="13"/>
      <c r="P32" s="70"/>
    </row>
    <row r="33" spans="1:16" ht="17.399999999999999">
      <c r="A33" s="23"/>
      <c r="B33" s="10"/>
      <c r="C33" s="7"/>
      <c r="E33" s="26"/>
      <c r="F33" s="308" t="s">
        <v>281</v>
      </c>
      <c r="G33" s="310"/>
      <c r="H33" s="7"/>
      <c r="I33" s="308" t="s">
        <v>60</v>
      </c>
      <c r="J33" s="308"/>
      <c r="K33" s="26"/>
      <c r="L33" s="70"/>
      <c r="M33" s="7"/>
      <c r="N33" s="27" t="s">
        <v>63</v>
      </c>
      <c r="O33" s="13"/>
      <c r="P33" s="70"/>
    </row>
    <row r="34" spans="1:16" ht="17.399999999999999">
      <c r="A34" s="23"/>
      <c r="B34" s="10"/>
      <c r="C34" s="7"/>
      <c r="D34" s="26" t="s">
        <v>59</v>
      </c>
      <c r="E34" s="26"/>
      <c r="F34" s="308" t="s">
        <v>103</v>
      </c>
      <c r="G34" s="310"/>
      <c r="H34" s="7"/>
      <c r="I34" s="308" t="s">
        <v>286</v>
      </c>
      <c r="J34" s="308"/>
      <c r="K34" s="26"/>
      <c r="L34" s="70"/>
      <c r="M34" s="7"/>
      <c r="N34" s="27" t="s">
        <v>83</v>
      </c>
      <c r="O34" s="13"/>
      <c r="P34" s="70"/>
    </row>
    <row r="35" spans="1:16" ht="17.399999999999999">
      <c r="A35" s="7"/>
      <c r="B35" s="7"/>
      <c r="C35" s="7"/>
      <c r="D35" s="7"/>
      <c r="E35" s="7"/>
      <c r="F35" s="1"/>
      <c r="G35" s="7"/>
      <c r="H35" s="7"/>
      <c r="I35" s="7"/>
      <c r="J35" s="7"/>
      <c r="K35" s="26"/>
      <c r="L35" s="70"/>
      <c r="M35" s="7"/>
      <c r="N35" s="8"/>
      <c r="O35" s="9"/>
      <c r="P35" s="70"/>
    </row>
    <row r="36" spans="1:16" ht="17.399999999999999">
      <c r="A36" s="7" t="s">
        <v>62</v>
      </c>
      <c r="B36" s="7"/>
      <c r="C36" s="7"/>
      <c r="D36" s="328" t="e">
        <f>Box_55</f>
        <v>#DIV/0!</v>
      </c>
      <c r="E36" s="64">
        <v>72</v>
      </c>
      <c r="F36" s="323" t="e">
        <f>SUM(Box_47, Box_48, Box_49, Box_50, Box_51, Box_53)*Box_72</f>
        <v>#DIV/0!</v>
      </c>
      <c r="G36" s="324"/>
      <c r="H36" s="83">
        <v>76</v>
      </c>
      <c r="I36" s="292"/>
      <c r="J36" s="313"/>
      <c r="K36" s="86">
        <v>80</v>
      </c>
      <c r="L36" s="70"/>
      <c r="M36" s="79" t="s">
        <v>24</v>
      </c>
      <c r="N36" s="311" t="e">
        <f>Box_76-Box_80</f>
        <v>#DIV/0!</v>
      </c>
      <c r="O36" s="9">
        <v>84</v>
      </c>
      <c r="P36" s="70"/>
    </row>
    <row r="37" spans="1:16" ht="17.399999999999999">
      <c r="A37" s="7" t="s">
        <v>118</v>
      </c>
      <c r="B37" s="7"/>
      <c r="C37" s="7"/>
      <c r="D37" s="339"/>
      <c r="E37" s="64"/>
      <c r="F37" s="325"/>
      <c r="G37" s="326"/>
      <c r="H37" s="83"/>
      <c r="I37" s="295"/>
      <c r="J37" s="297"/>
      <c r="K37" s="77"/>
      <c r="L37" s="70"/>
      <c r="M37" s="79"/>
      <c r="N37" s="312"/>
      <c r="O37" s="9"/>
      <c r="P37" s="70"/>
    </row>
    <row r="38" spans="1:16" ht="17.399999999999999">
      <c r="A38" s="7"/>
      <c r="B38" s="7"/>
      <c r="C38" s="7"/>
      <c r="D38" s="38"/>
      <c r="E38" s="64"/>
      <c r="F38" s="96"/>
      <c r="G38" s="94"/>
      <c r="H38" s="83"/>
      <c r="I38" s="154"/>
      <c r="J38" s="154"/>
      <c r="K38" s="77"/>
      <c r="L38" s="70"/>
      <c r="M38" s="80"/>
      <c r="N38" s="98"/>
      <c r="O38" s="9"/>
      <c r="P38" s="70"/>
    </row>
    <row r="39" spans="1:16" ht="17.399999999999999">
      <c r="A39" s="7" t="s">
        <v>257</v>
      </c>
      <c r="B39" s="7"/>
      <c r="C39" s="7"/>
      <c r="D39" s="337">
        <f>Box_56</f>
        <v>0</v>
      </c>
      <c r="E39" s="65">
        <v>73</v>
      </c>
      <c r="F39" s="327">
        <f>SUM(Box_47, Box_48, Box_49, Box_50, Box_51, Box_53)*Box_73</f>
        <v>0</v>
      </c>
      <c r="G39" s="294"/>
      <c r="H39" s="84">
        <v>77</v>
      </c>
      <c r="I39" s="292"/>
      <c r="J39" s="313"/>
      <c r="K39" s="86">
        <v>81</v>
      </c>
      <c r="L39" s="70"/>
      <c r="M39" s="79" t="s">
        <v>24</v>
      </c>
      <c r="N39" s="311">
        <f>Box_77-Box_81</f>
        <v>0</v>
      </c>
      <c r="O39" s="9">
        <v>85</v>
      </c>
      <c r="P39" s="70"/>
    </row>
    <row r="40" spans="1:16" ht="17.399999999999999">
      <c r="A40" s="7" t="s">
        <v>118</v>
      </c>
      <c r="B40" s="7"/>
      <c r="C40" s="7"/>
      <c r="D40" s="338"/>
      <c r="E40" s="65"/>
      <c r="F40" s="295"/>
      <c r="G40" s="297"/>
      <c r="H40" s="84"/>
      <c r="I40" s="295"/>
      <c r="J40" s="297"/>
      <c r="K40" s="86"/>
      <c r="L40" s="70"/>
      <c r="M40" s="80"/>
      <c r="N40" s="312"/>
      <c r="O40" s="9"/>
      <c r="P40" s="70"/>
    </row>
    <row r="41" spans="1:16" ht="17.399999999999999">
      <c r="A41" s="7"/>
      <c r="B41" s="7"/>
      <c r="C41" s="7"/>
      <c r="D41" s="16"/>
      <c r="E41" s="65"/>
      <c r="F41" s="96"/>
      <c r="G41" s="94"/>
      <c r="H41" s="84"/>
      <c r="I41" s="154"/>
      <c r="J41" s="154"/>
      <c r="K41" s="86"/>
      <c r="L41" s="70"/>
      <c r="M41" s="80"/>
      <c r="N41" s="98"/>
      <c r="O41" s="9"/>
      <c r="P41" s="70"/>
    </row>
    <row r="42" spans="1:16" ht="17.399999999999999">
      <c r="A42" s="7" t="s">
        <v>125</v>
      </c>
      <c r="B42" s="7"/>
      <c r="C42" s="7"/>
      <c r="D42" s="156">
        <v>0</v>
      </c>
      <c r="E42" s="65">
        <v>74</v>
      </c>
      <c r="F42" s="323">
        <f>SUM(Box_47, Box_48, Box_49,Box_50,Box_51,Box_53)*Box_74</f>
        <v>0</v>
      </c>
      <c r="G42" s="324"/>
      <c r="H42" s="84">
        <v>78</v>
      </c>
      <c r="I42" s="292">
        <v>0</v>
      </c>
      <c r="J42" s="313"/>
      <c r="K42" s="86">
        <v>82</v>
      </c>
      <c r="L42" s="70"/>
      <c r="M42" s="79" t="s">
        <v>24</v>
      </c>
      <c r="N42" s="311">
        <f>Box_78-Box_82</f>
        <v>0</v>
      </c>
      <c r="O42" s="9">
        <v>86</v>
      </c>
      <c r="P42" s="70"/>
    </row>
    <row r="43" spans="1:16" ht="17.399999999999999">
      <c r="A43" s="7" t="s">
        <v>126</v>
      </c>
      <c r="B43" s="7"/>
      <c r="C43" s="7"/>
      <c r="D43" s="157">
        <v>0</v>
      </c>
      <c r="E43" s="64" t="s">
        <v>156</v>
      </c>
      <c r="F43" s="325"/>
      <c r="G43" s="326"/>
      <c r="H43" s="83"/>
      <c r="I43" s="295"/>
      <c r="J43" s="297"/>
      <c r="K43" s="86"/>
      <c r="L43" s="70"/>
      <c r="M43" s="80"/>
      <c r="N43" s="312"/>
      <c r="O43" s="9"/>
      <c r="P43" s="70"/>
    </row>
    <row r="44" spans="1:16" ht="17.399999999999999">
      <c r="A44" s="7" t="s">
        <v>127</v>
      </c>
      <c r="B44" s="7"/>
      <c r="C44" s="7"/>
      <c r="D44" s="157">
        <v>0</v>
      </c>
      <c r="E44" s="64" t="s">
        <v>157</v>
      </c>
      <c r="F44" s="96"/>
      <c r="G44" s="94"/>
      <c r="H44" s="83"/>
      <c r="I44" s="154"/>
      <c r="J44" s="154"/>
      <c r="K44" s="86"/>
      <c r="L44" s="70"/>
      <c r="M44" s="80"/>
      <c r="N44" s="98"/>
      <c r="O44" s="9"/>
      <c r="P44" s="70"/>
    </row>
    <row r="45" spans="1:16" ht="17.399999999999999">
      <c r="A45" s="7"/>
      <c r="B45" s="7"/>
      <c r="C45" s="7"/>
      <c r="D45" s="11"/>
      <c r="E45" s="64"/>
      <c r="F45" s="96"/>
      <c r="G45" s="94"/>
      <c r="H45" s="83"/>
      <c r="I45" s="154"/>
      <c r="J45" s="154"/>
      <c r="K45" s="86"/>
      <c r="L45" s="70"/>
      <c r="M45" s="80"/>
      <c r="N45" s="98"/>
      <c r="O45" s="9"/>
      <c r="P45" s="70"/>
    </row>
    <row r="46" spans="1:16" ht="17.399999999999999">
      <c r="A46" s="7" t="s">
        <v>65</v>
      </c>
      <c r="B46" s="7"/>
      <c r="C46" s="7"/>
      <c r="D46" s="332">
        <v>0.23200000000000001</v>
      </c>
      <c r="E46" s="64">
        <v>75</v>
      </c>
      <c r="F46" s="323">
        <f>SUM(Box_47, Box_48, Box_49, Box_50, Box_51, Box_53)*Box_75</f>
        <v>0</v>
      </c>
      <c r="G46" s="324"/>
      <c r="H46" s="83">
        <v>79</v>
      </c>
      <c r="I46" s="333"/>
      <c r="J46" s="334"/>
      <c r="K46" s="86">
        <v>83</v>
      </c>
      <c r="L46" s="70"/>
      <c r="M46" s="79" t="s">
        <v>24</v>
      </c>
      <c r="N46" s="311">
        <f>Box_79</f>
        <v>0</v>
      </c>
      <c r="O46" s="9">
        <v>87</v>
      </c>
      <c r="P46" s="70"/>
    </row>
    <row r="47" spans="1:16" ht="17.399999999999999">
      <c r="A47" s="7" t="s">
        <v>63</v>
      </c>
      <c r="B47" s="7"/>
      <c r="C47" s="7"/>
      <c r="D47" s="329"/>
      <c r="E47" s="7"/>
      <c r="F47" s="325"/>
      <c r="G47" s="326"/>
      <c r="H47" s="85"/>
      <c r="I47" s="335"/>
      <c r="J47" s="336"/>
      <c r="K47" s="78"/>
      <c r="L47" s="70"/>
      <c r="M47" s="79"/>
      <c r="N47" s="312"/>
      <c r="O47" s="9"/>
      <c r="P47" s="70"/>
    </row>
    <row r="48" spans="1:16" ht="17.399999999999999">
      <c r="A48" s="7"/>
      <c r="B48" s="7"/>
      <c r="C48" s="7"/>
      <c r="D48" s="7"/>
      <c r="E48" s="7"/>
      <c r="F48" s="82"/>
      <c r="G48" s="82"/>
      <c r="H48" s="80"/>
      <c r="I48" s="70"/>
      <c r="J48" s="70"/>
      <c r="K48" s="70"/>
      <c r="L48" s="70"/>
      <c r="M48" s="79"/>
      <c r="N48" s="98"/>
      <c r="O48" s="9"/>
      <c r="P48" s="70"/>
    </row>
    <row r="49" spans="1:16" ht="17.399999999999999">
      <c r="A49" s="7" t="s">
        <v>88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9"/>
      <c r="N49" s="311" t="e">
        <f>Box_84+Box_85+Box_86</f>
        <v>#DIV/0!</v>
      </c>
      <c r="O49" s="9">
        <v>88</v>
      </c>
      <c r="P49" s="70"/>
    </row>
    <row r="50" spans="1:16" ht="17.399999999999999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9"/>
      <c r="N50" s="312"/>
      <c r="O50" s="9"/>
      <c r="P50" s="70"/>
    </row>
    <row r="51" spans="1:16" ht="17.399999999999999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9"/>
      <c r="N51" s="106"/>
      <c r="O51" s="9"/>
      <c r="P51" s="70"/>
    </row>
    <row r="52" spans="1:16" ht="17.399999999999999">
      <c r="A52" s="11" t="s">
        <v>279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9"/>
      <c r="N52" s="106"/>
      <c r="O52" s="9"/>
      <c r="P52" s="70"/>
    </row>
    <row r="53" spans="1:16" ht="17.399999999999999">
      <c r="A53" s="102" t="s">
        <v>160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9"/>
      <c r="N53" s="106"/>
      <c r="O53" s="9"/>
      <c r="P53" s="70"/>
    </row>
    <row r="54" spans="1:16" ht="17.399999999999999">
      <c r="A54" s="11" t="s">
        <v>192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9"/>
      <c r="N54" s="106"/>
      <c r="O54" s="9"/>
      <c r="P54" s="70"/>
    </row>
    <row r="55" spans="1:16" ht="17.399999999999999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9"/>
      <c r="N55" s="106"/>
      <c r="O55" s="9"/>
      <c r="P55" s="70"/>
    </row>
    <row r="56" spans="1:16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1:16" ht="17.399999999999999">
      <c r="A57" s="104" t="s">
        <v>144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1"/>
      <c r="O57" s="13">
        <v>89</v>
      </c>
      <c r="P57" s="70"/>
    </row>
    <row r="58" spans="1:16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93"/>
      <c r="O58" s="70"/>
      <c r="P58" s="70"/>
    </row>
    <row r="59" spans="1:16" ht="17.399999999999999">
      <c r="A59" s="105" t="s">
        <v>211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93"/>
      <c r="O59" s="70"/>
      <c r="P59" s="70"/>
    </row>
    <row r="60" spans="1:16" ht="17.399999999999999">
      <c r="A60" s="105" t="s">
        <v>212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93"/>
      <c r="O60" s="70"/>
      <c r="P60" s="70"/>
    </row>
    <row r="61" spans="1:16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93"/>
      <c r="O61" s="70"/>
      <c r="P61" s="70"/>
    </row>
    <row r="62" spans="1:16" ht="17.399999999999999">
      <c r="A62" s="105" t="s">
        <v>143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93"/>
      <c r="O62" s="70"/>
      <c r="P62" s="70"/>
    </row>
    <row r="63" spans="1:16" ht="17.399999999999999">
      <c r="A63" s="105" t="s">
        <v>147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93"/>
      <c r="O63" s="70"/>
      <c r="P63" s="70"/>
    </row>
    <row r="64" spans="1:16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93"/>
      <c r="O64" s="70"/>
      <c r="P64" s="70"/>
    </row>
    <row r="65" spans="1:16">
      <c r="A65" s="314"/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6"/>
      <c r="O65" s="70"/>
      <c r="P65" s="70"/>
    </row>
    <row r="66" spans="1:16">
      <c r="A66" s="317"/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6"/>
      <c r="O66" s="70"/>
      <c r="P66" s="70"/>
    </row>
    <row r="67" spans="1:16">
      <c r="A67" s="317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6"/>
      <c r="O67" s="70"/>
      <c r="P67" s="70"/>
    </row>
    <row r="68" spans="1:16">
      <c r="A68" s="317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6"/>
      <c r="O68" s="70"/>
      <c r="P68" s="70"/>
    </row>
    <row r="69" spans="1:16">
      <c r="A69" s="317"/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6"/>
      <c r="O69" s="70"/>
      <c r="P69" s="70"/>
    </row>
    <row r="70" spans="1:16">
      <c r="A70" s="317"/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6"/>
      <c r="O70" s="70"/>
      <c r="P70" s="70"/>
    </row>
    <row r="71" spans="1:16">
      <c r="A71" s="317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6"/>
      <c r="O71" s="70"/>
      <c r="P71" s="70"/>
    </row>
    <row r="72" spans="1:16">
      <c r="A72" s="317"/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6"/>
      <c r="O72" s="70"/>
      <c r="P72" s="70"/>
    </row>
    <row r="73" spans="1:16">
      <c r="A73" s="317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6"/>
      <c r="O73" s="70"/>
      <c r="P73" s="70"/>
    </row>
    <row r="74" spans="1:16">
      <c r="A74" s="317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6"/>
      <c r="O74" s="70"/>
      <c r="P74" s="70"/>
    </row>
    <row r="75" spans="1:16">
      <c r="A75" s="317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6"/>
      <c r="O75" s="70"/>
      <c r="P75" s="70"/>
    </row>
    <row r="76" spans="1:16">
      <c r="A76" s="317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6"/>
      <c r="O76" s="70"/>
      <c r="P76" s="70"/>
    </row>
    <row r="77" spans="1:16">
      <c r="A77" s="317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6"/>
      <c r="O77" s="70"/>
      <c r="P77" s="70"/>
    </row>
    <row r="78" spans="1:16">
      <c r="A78" s="317"/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6"/>
      <c r="O78" s="70"/>
      <c r="P78" s="70"/>
    </row>
    <row r="79" spans="1:16" ht="17.399999999999999">
      <c r="A79" s="317"/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6"/>
      <c r="O79" s="13"/>
      <c r="P79" s="70"/>
    </row>
    <row r="80" spans="1:16" ht="18" customHeight="1">
      <c r="A80" s="317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6"/>
    </row>
    <row r="81" spans="1:15">
      <c r="A81" s="317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6"/>
      <c r="O81" s="58"/>
    </row>
    <row r="82" spans="1:15">
      <c r="A82" s="317"/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6"/>
    </row>
    <row r="83" spans="1:15">
      <c r="A83" s="317"/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6"/>
    </row>
    <row r="84" spans="1:15">
      <c r="A84" s="317"/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6"/>
    </row>
    <row r="85" spans="1:15">
      <c r="A85" s="317"/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6"/>
    </row>
    <row r="86" spans="1:15">
      <c r="A86" s="317"/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6"/>
    </row>
    <row r="87" spans="1:15">
      <c r="A87" s="245"/>
      <c r="B87" s="318"/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246"/>
    </row>
    <row r="88" spans="1:15" ht="17.399999999999999">
      <c r="N88" s="183" t="s">
        <v>142</v>
      </c>
      <c r="O88" s="183"/>
    </row>
  </sheetData>
  <mergeCells count="58">
    <mergeCell ref="D11:D12"/>
    <mergeCell ref="D14:D15"/>
    <mergeCell ref="D21:D22"/>
    <mergeCell ref="I36:J37"/>
    <mergeCell ref="N46:N47"/>
    <mergeCell ref="N42:N43"/>
    <mergeCell ref="I42:J43"/>
    <mergeCell ref="I46:J47"/>
    <mergeCell ref="I33:J33"/>
    <mergeCell ref="D46:D47"/>
    <mergeCell ref="F46:G47"/>
    <mergeCell ref="F36:G37"/>
    <mergeCell ref="F39:G40"/>
    <mergeCell ref="F42:G43"/>
    <mergeCell ref="D39:D40"/>
    <mergeCell ref="D36:D37"/>
    <mergeCell ref="I9:J9"/>
    <mergeCell ref="N11:N12"/>
    <mergeCell ref="N14:N15"/>
    <mergeCell ref="I32:J32"/>
    <mergeCell ref="N21:N22"/>
    <mergeCell ref="N24:N25"/>
    <mergeCell ref="N17:N18"/>
    <mergeCell ref="I11:J12"/>
    <mergeCell ref="I14:J15"/>
    <mergeCell ref="I17:J18"/>
    <mergeCell ref="F4:G4"/>
    <mergeCell ref="F5:G5"/>
    <mergeCell ref="I21:J22"/>
    <mergeCell ref="F21:G22"/>
    <mergeCell ref="F6:G6"/>
    <mergeCell ref="F7:G7"/>
    <mergeCell ref="F8:G8"/>
    <mergeCell ref="F9:G9"/>
    <mergeCell ref="F11:G12"/>
    <mergeCell ref="I4:J4"/>
    <mergeCell ref="F14:G15"/>
    <mergeCell ref="F17:G18"/>
    <mergeCell ref="I5:J5"/>
    <mergeCell ref="I6:J6"/>
    <mergeCell ref="I7:J7"/>
    <mergeCell ref="I8:J8"/>
    <mergeCell ref="N88:O88"/>
    <mergeCell ref="F29:G29"/>
    <mergeCell ref="F30:G30"/>
    <mergeCell ref="F31:G31"/>
    <mergeCell ref="F32:G32"/>
    <mergeCell ref="F33:G33"/>
    <mergeCell ref="F34:G34"/>
    <mergeCell ref="N36:N37"/>
    <mergeCell ref="N39:N40"/>
    <mergeCell ref="I39:J40"/>
    <mergeCell ref="I31:J31"/>
    <mergeCell ref="I29:J29"/>
    <mergeCell ref="I30:J30"/>
    <mergeCell ref="A65:N87"/>
    <mergeCell ref="N49:N50"/>
    <mergeCell ref="I34:J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>
    <oddFooter>&amp;L&amp;"Verdana,Regular"&amp;5&amp;F&amp;CPage 5&amp;R&amp;"Verdana,Regular"&amp;5&amp;D -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6"/>
  <sheetViews>
    <sheetView zoomScale="75" zoomScaleNormal="75" workbookViewId="0">
      <selection activeCell="F70" sqref="F70:F71"/>
    </sheetView>
  </sheetViews>
  <sheetFormatPr defaultRowHeight="13.2"/>
  <cols>
    <col min="3" max="3" width="12.5546875" customWidth="1"/>
    <col min="4" max="4" width="13.5546875" customWidth="1"/>
    <col min="6" max="6" width="22.6640625" customWidth="1"/>
    <col min="7" max="7" width="7.88671875" customWidth="1"/>
    <col min="9" max="9" width="13.6640625" customWidth="1"/>
    <col min="10" max="10" width="20.44140625" customWidth="1"/>
    <col min="11" max="11" width="16.6640625" customWidth="1"/>
    <col min="12" max="12" width="7.88671875" customWidth="1"/>
    <col min="13" max="13" width="5.44140625" customWidth="1"/>
    <col min="14" max="15" width="15.44140625" customWidth="1"/>
    <col min="16" max="16" width="8.6640625" customWidth="1"/>
  </cols>
  <sheetData>
    <row r="1" spans="1:23" ht="17.399999999999999">
      <c r="A1" s="102"/>
    </row>
    <row r="2" spans="1:23" ht="17.399999999999999">
      <c r="A2" s="23" t="s">
        <v>276</v>
      </c>
    </row>
    <row r="4" spans="1:23" ht="17.399999999999999">
      <c r="A4" s="48" t="s">
        <v>75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9"/>
    </row>
    <row r="5" spans="1:23" ht="17.399999999999999">
      <c r="A5" s="11"/>
      <c r="B5" s="11"/>
      <c r="C5" s="11"/>
      <c r="D5" s="11"/>
      <c r="E5" s="11"/>
      <c r="F5" s="367">
        <f>'Page 1'!D11</f>
        <v>0</v>
      </c>
      <c r="G5" s="367"/>
      <c r="H5" s="367"/>
      <c r="I5" s="367"/>
      <c r="J5" s="11"/>
      <c r="K5" s="11"/>
      <c r="L5" s="11"/>
      <c r="M5" s="11"/>
      <c r="N5" s="11"/>
      <c r="O5" s="11"/>
      <c r="P5" s="12"/>
      <c r="Q5" s="9"/>
    </row>
    <row r="6" spans="1:23" ht="17.399999999999999">
      <c r="A6" s="7" t="s">
        <v>100</v>
      </c>
      <c r="B6" s="11"/>
      <c r="C6" s="11"/>
      <c r="D6" s="11"/>
      <c r="E6" s="11"/>
      <c r="F6" s="368"/>
      <c r="G6" s="367"/>
      <c r="H6" s="367"/>
      <c r="I6" s="367"/>
      <c r="J6" s="11"/>
      <c r="K6" s="11"/>
      <c r="L6" s="11"/>
      <c r="M6" s="11"/>
      <c r="N6" s="11"/>
      <c r="O6" s="11"/>
      <c r="P6" s="12"/>
      <c r="Q6" s="9"/>
    </row>
    <row r="7" spans="1:23" ht="17.399999999999999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9"/>
    </row>
    <row r="8" spans="1:23" ht="17.399999999999999">
      <c r="A8" s="7" t="s">
        <v>91</v>
      </c>
      <c r="B8" s="11"/>
      <c r="C8" s="11"/>
      <c r="D8" s="11"/>
      <c r="E8" s="11"/>
      <c r="F8" s="367">
        <f>'Page 1'!H17</f>
        <v>0</v>
      </c>
      <c r="G8" s="367"/>
      <c r="H8" s="367"/>
      <c r="I8" s="11"/>
      <c r="J8" s="11" t="s">
        <v>282</v>
      </c>
      <c r="K8" s="11"/>
      <c r="L8" s="11"/>
      <c r="M8" s="11"/>
      <c r="N8" s="363" t="e">
        <f>'Page 3'!N73</f>
        <v>#DIV/0!</v>
      </c>
      <c r="O8" s="364"/>
      <c r="P8" s="12"/>
      <c r="Q8" s="9"/>
    </row>
    <row r="9" spans="1:23" ht="17.399999999999999">
      <c r="A9" s="7"/>
      <c r="B9" s="11"/>
      <c r="C9" s="11"/>
      <c r="D9" s="11"/>
      <c r="E9" s="11"/>
      <c r="F9" s="367"/>
      <c r="G9" s="367"/>
      <c r="H9" s="367"/>
      <c r="I9" s="11"/>
      <c r="J9" s="11"/>
      <c r="K9" s="11"/>
      <c r="L9" s="11"/>
      <c r="M9" s="11"/>
      <c r="N9" s="365"/>
      <c r="O9" s="366"/>
      <c r="P9" s="12"/>
      <c r="Q9" s="9"/>
    </row>
    <row r="10" spans="1:23" ht="17.39999999999999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9"/>
    </row>
    <row r="11" spans="1:23" ht="17.399999999999999">
      <c r="A11" s="15" t="s">
        <v>111</v>
      </c>
      <c r="B11" s="11"/>
      <c r="C11" s="11"/>
      <c r="D11" s="11"/>
      <c r="E11" s="11"/>
      <c r="F11" s="367">
        <f>'Page 1'!H20</f>
        <v>0</v>
      </c>
      <c r="G11" s="367"/>
      <c r="H11" s="367"/>
      <c r="I11" s="11"/>
      <c r="J11" s="11" t="s">
        <v>283</v>
      </c>
      <c r="K11" s="11"/>
      <c r="L11" s="11"/>
      <c r="M11" s="11"/>
      <c r="N11" s="363">
        <f>SUM(Box_47, Box_48, Box_49, Box_50, Box_51, Box_53)</f>
        <v>0</v>
      </c>
      <c r="O11" s="364"/>
      <c r="P11" s="125"/>
      <c r="Q11" s="125"/>
      <c r="R11" s="125"/>
      <c r="S11" s="125"/>
      <c r="T11" s="125"/>
    </row>
    <row r="12" spans="1:23" ht="17.399999999999999">
      <c r="A12" s="11"/>
      <c r="B12" s="11"/>
      <c r="C12" s="11"/>
      <c r="D12" s="11"/>
      <c r="E12" s="11"/>
      <c r="F12" s="367"/>
      <c r="G12" s="367"/>
      <c r="H12" s="367"/>
      <c r="I12" s="11"/>
      <c r="J12" s="11"/>
      <c r="K12" s="11"/>
      <c r="L12" s="11"/>
      <c r="M12" s="11"/>
      <c r="N12" s="365"/>
      <c r="O12" s="366"/>
      <c r="P12" s="125"/>
      <c r="Q12" s="125"/>
      <c r="R12" s="125"/>
      <c r="S12" s="125"/>
      <c r="T12" s="125"/>
    </row>
    <row r="13" spans="1:23" ht="17.399999999999999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9"/>
    </row>
    <row r="14" spans="1:23" ht="17.399999999999999">
      <c r="A14" s="28" t="s">
        <v>303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2"/>
      <c r="Q14" s="9"/>
      <c r="R14" s="140"/>
      <c r="S14" s="140"/>
      <c r="T14" s="140"/>
      <c r="U14" s="140"/>
    </row>
    <row r="15" spans="1:23" ht="17.399999999999999">
      <c r="A15" s="28" t="s">
        <v>255</v>
      </c>
      <c r="B15" s="28"/>
      <c r="C15" s="28"/>
      <c r="D15" s="28"/>
      <c r="E15" s="28"/>
      <c r="F15" s="28"/>
      <c r="G15" s="28"/>
      <c r="H15" s="28"/>
      <c r="I15" s="28"/>
      <c r="J15" s="48"/>
      <c r="K15" s="48"/>
      <c r="L15" s="48"/>
      <c r="M15" s="48"/>
      <c r="N15" s="48"/>
      <c r="O15" s="48"/>
      <c r="P15" s="141"/>
      <c r="Q15" s="31"/>
      <c r="R15" s="142"/>
      <c r="S15" s="142"/>
      <c r="T15" s="142"/>
      <c r="U15" s="142"/>
      <c r="V15" s="143"/>
      <c r="W15" s="143"/>
    </row>
    <row r="16" spans="1:23" ht="17.399999999999999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9"/>
    </row>
    <row r="17" spans="1:17" ht="17.399999999999999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9"/>
    </row>
    <row r="18" spans="1:17" ht="17.399999999999999">
      <c r="A18" s="11" t="s">
        <v>213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9"/>
    </row>
    <row r="19" spans="1:17" ht="17.39999999999999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9"/>
    </row>
    <row r="20" spans="1:17" ht="17.399999999999999">
      <c r="A20" s="11" t="s">
        <v>267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9"/>
    </row>
    <row r="21" spans="1:17" ht="17.399999999999999">
      <c r="A21" s="11" t="s">
        <v>288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9"/>
    </row>
    <row r="22" spans="1:17" ht="17.399999999999999">
      <c r="A22" s="11" t="s">
        <v>287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9"/>
    </row>
    <row r="23" spans="1:17" ht="17.399999999999999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9"/>
    </row>
    <row r="24" spans="1:17" ht="17.399999999999999">
      <c r="A24" s="11"/>
      <c r="B24" s="11" t="s">
        <v>193</v>
      </c>
      <c r="D24" s="11"/>
      <c r="E24" s="11"/>
      <c r="F24" s="11"/>
      <c r="G24" s="11"/>
      <c r="H24" s="11"/>
      <c r="I24" s="11"/>
      <c r="J24" s="11"/>
      <c r="K24" s="11"/>
      <c r="L24" s="359"/>
      <c r="M24" s="360"/>
      <c r="N24" s="11" t="s">
        <v>206</v>
      </c>
      <c r="O24" s="11"/>
      <c r="P24" s="12"/>
      <c r="Q24" s="9"/>
    </row>
    <row r="25" spans="1:17" ht="17.399999999999999">
      <c r="A25" s="11"/>
      <c r="B25" s="11" t="s">
        <v>163</v>
      </c>
      <c r="C25" s="11"/>
      <c r="D25" s="11"/>
      <c r="E25" s="11"/>
      <c r="F25" s="28"/>
      <c r="G25" s="11"/>
      <c r="H25" s="11"/>
      <c r="I25" s="11"/>
      <c r="J25" s="122"/>
      <c r="K25" s="11"/>
      <c r="L25" s="361"/>
      <c r="M25" s="362"/>
      <c r="N25" s="11"/>
      <c r="O25" s="11"/>
      <c r="P25" s="12"/>
      <c r="Q25" s="9"/>
    </row>
    <row r="26" spans="1:17" ht="20.100000000000001" customHeight="1">
      <c r="A26" s="11"/>
      <c r="B26" s="11"/>
      <c r="C26" s="11"/>
      <c r="D26" s="11"/>
      <c r="E26" s="11"/>
      <c r="F26" s="28"/>
      <c r="G26" s="11"/>
      <c r="H26" s="11"/>
      <c r="I26" s="11"/>
      <c r="J26" s="11"/>
      <c r="K26" s="11"/>
      <c r="L26" s="123"/>
      <c r="M26" s="123"/>
      <c r="N26" s="11"/>
      <c r="O26" s="11"/>
      <c r="P26" s="12"/>
      <c r="Q26" s="9"/>
    </row>
    <row r="27" spans="1:17" ht="17.399999999999999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9"/>
    </row>
    <row r="28" spans="1:17" ht="17.399999999999999">
      <c r="A28" s="11"/>
      <c r="B28" s="11" t="s">
        <v>291</v>
      </c>
      <c r="C28" s="11"/>
      <c r="D28" s="11"/>
      <c r="E28" s="11"/>
      <c r="F28" s="11"/>
      <c r="G28" s="11"/>
      <c r="H28" s="11"/>
      <c r="I28" s="11"/>
      <c r="J28" s="11"/>
      <c r="K28" s="11"/>
      <c r="L28" s="359"/>
      <c r="M28" s="360"/>
      <c r="N28" s="11" t="s">
        <v>207</v>
      </c>
      <c r="O28" s="11"/>
      <c r="P28" s="12"/>
      <c r="Q28" s="9"/>
    </row>
    <row r="29" spans="1:17" ht="17.399999999999999">
      <c r="A29" s="11"/>
      <c r="B29" s="11"/>
      <c r="C29" s="11"/>
      <c r="D29" s="11"/>
      <c r="E29" s="11"/>
      <c r="F29" s="11"/>
      <c r="G29" s="11"/>
      <c r="H29" s="11"/>
      <c r="I29" s="11"/>
      <c r="J29" s="7"/>
      <c r="K29" s="11"/>
      <c r="L29" s="361"/>
      <c r="M29" s="362"/>
      <c r="N29" s="11"/>
      <c r="O29" s="11"/>
      <c r="P29" s="12"/>
      <c r="Q29" s="9"/>
    </row>
    <row r="30" spans="1:17" ht="17.399999999999999">
      <c r="A30" s="7"/>
      <c r="B30" s="7"/>
      <c r="C30" s="7"/>
      <c r="D30" s="7"/>
      <c r="E30" s="7"/>
      <c r="F30" s="6"/>
      <c r="G30" s="7"/>
      <c r="H30" s="7"/>
      <c r="I30" s="11"/>
      <c r="K30" s="11"/>
      <c r="L30" s="7"/>
      <c r="M30" s="7"/>
      <c r="N30" s="7"/>
      <c r="O30" s="11"/>
      <c r="P30" s="12"/>
      <c r="Q30" s="9"/>
    </row>
    <row r="31" spans="1:17" ht="17.399999999999999">
      <c r="A31" s="11"/>
      <c r="B31" s="11"/>
      <c r="C31" s="11"/>
      <c r="D31" s="11"/>
      <c r="E31" s="11"/>
      <c r="F31" s="11"/>
      <c r="G31" s="7"/>
      <c r="H31" s="7"/>
      <c r="I31" s="7"/>
      <c r="K31" s="7"/>
      <c r="L31" s="11"/>
      <c r="M31" s="11"/>
      <c r="N31" s="7"/>
      <c r="O31" s="11"/>
      <c r="P31" s="12"/>
      <c r="Q31" s="158"/>
    </row>
    <row r="32" spans="1:17" ht="17.399999999999999">
      <c r="A32" s="11" t="s">
        <v>98</v>
      </c>
      <c r="B32" s="11"/>
      <c r="C32" s="11"/>
      <c r="D32" s="47"/>
      <c r="E32" s="47"/>
      <c r="F32" s="47"/>
      <c r="G32" s="47"/>
      <c r="H32" s="47"/>
      <c r="I32" s="47"/>
      <c r="J32" s="47"/>
      <c r="K32" s="11"/>
      <c r="L32" s="7"/>
      <c r="M32" s="7"/>
      <c r="N32" s="11" t="s">
        <v>76</v>
      </c>
      <c r="O32" s="47"/>
      <c r="P32" s="49"/>
      <c r="Q32" s="13"/>
    </row>
    <row r="33" spans="1:18" ht="17.399999999999999">
      <c r="A33" s="11" t="s">
        <v>99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7"/>
      <c r="M33" s="7"/>
      <c r="N33" s="11"/>
      <c r="O33" s="7"/>
      <c r="P33" s="20"/>
      <c r="Q33" s="13"/>
    </row>
    <row r="34" spans="1:18" ht="17.399999999999999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7"/>
      <c r="M34" s="7"/>
      <c r="N34" s="11"/>
      <c r="O34" s="7"/>
      <c r="P34" s="20"/>
      <c r="Q34" s="13"/>
    </row>
    <row r="35" spans="1:18" ht="17.399999999999999">
      <c r="A35" s="11" t="s">
        <v>292</v>
      </c>
      <c r="B35" s="11"/>
      <c r="C35" s="11"/>
      <c r="D35" s="11"/>
      <c r="E35" s="11"/>
      <c r="F35" s="11"/>
      <c r="G35" s="11"/>
      <c r="H35" s="11"/>
      <c r="I35" s="11"/>
      <c r="J35" s="7"/>
      <c r="K35" s="11"/>
      <c r="L35" s="7"/>
      <c r="M35" s="7"/>
      <c r="N35" s="11"/>
      <c r="O35" s="7"/>
      <c r="P35" s="20"/>
      <c r="Q35" s="13"/>
    </row>
    <row r="36" spans="1:18" ht="17.399999999999999">
      <c r="A36" s="11"/>
      <c r="B36" s="11"/>
      <c r="C36" s="11"/>
      <c r="D36" s="11"/>
      <c r="E36" s="11"/>
      <c r="F36" s="11"/>
      <c r="G36" s="11"/>
      <c r="H36" s="11"/>
      <c r="I36" s="11"/>
      <c r="J36" s="7"/>
      <c r="K36" s="11"/>
      <c r="L36" s="7"/>
      <c r="M36" s="7"/>
      <c r="N36" s="11"/>
      <c r="O36" s="7"/>
      <c r="P36" s="20"/>
      <c r="Q36" s="13"/>
    </row>
    <row r="37" spans="1:18" ht="17.399999999999999">
      <c r="A37" s="23" t="s">
        <v>174</v>
      </c>
      <c r="B37" s="10"/>
      <c r="C37" s="7"/>
      <c r="D37" s="7"/>
      <c r="E37" s="7"/>
      <c r="F37" s="111"/>
      <c r="G37" s="111"/>
      <c r="I37" s="26"/>
      <c r="J37" s="7"/>
      <c r="K37" s="111"/>
      <c r="L37" s="111"/>
      <c r="M37" s="26"/>
      <c r="N37" s="7"/>
      <c r="P37" s="13"/>
      <c r="Q37" s="70"/>
      <c r="R37" s="70"/>
    </row>
    <row r="38" spans="1:18" ht="17.399999999999999">
      <c r="A38" s="23"/>
      <c r="B38" s="10"/>
      <c r="C38" s="7"/>
      <c r="E38" s="26"/>
      <c r="F38" s="26" t="s">
        <v>166</v>
      </c>
      <c r="G38" s="120"/>
      <c r="H38" s="308" t="s">
        <v>259</v>
      </c>
      <c r="I38" s="309"/>
      <c r="J38" s="7"/>
      <c r="K38" s="308" t="s">
        <v>265</v>
      </c>
      <c r="L38" s="308"/>
      <c r="M38" s="26"/>
      <c r="N38" s="7"/>
      <c r="O38" s="27" t="s">
        <v>170</v>
      </c>
      <c r="P38" s="13"/>
      <c r="Q38" s="70"/>
      <c r="R38" s="70"/>
    </row>
    <row r="39" spans="1:18" ht="17.399999999999999">
      <c r="A39" s="23"/>
      <c r="B39" s="10"/>
      <c r="C39" s="7"/>
      <c r="D39" s="26" t="s">
        <v>164</v>
      </c>
      <c r="E39" s="26"/>
      <c r="F39" s="26" t="s">
        <v>165</v>
      </c>
      <c r="G39" s="120"/>
      <c r="H39" s="308" t="s">
        <v>168</v>
      </c>
      <c r="I39" s="309"/>
      <c r="J39" s="64"/>
      <c r="K39" s="308" t="s">
        <v>168</v>
      </c>
      <c r="L39" s="308"/>
      <c r="M39" s="26"/>
      <c r="N39" s="7"/>
      <c r="O39" s="27" t="s">
        <v>169</v>
      </c>
      <c r="P39" s="13"/>
      <c r="Q39" s="70"/>
      <c r="R39" s="70"/>
    </row>
    <row r="40" spans="1:18" ht="17.399999999999999">
      <c r="A40" s="7"/>
      <c r="B40" s="7"/>
      <c r="C40" s="7"/>
      <c r="D40" s="7"/>
      <c r="E40" s="7"/>
      <c r="F40" s="135" t="s">
        <v>302</v>
      </c>
      <c r="G40" s="7"/>
      <c r="H40" s="358" t="s">
        <v>302</v>
      </c>
      <c r="I40" s="358"/>
      <c r="J40" s="64"/>
      <c r="K40" s="358" t="s">
        <v>302</v>
      </c>
      <c r="L40" s="358"/>
      <c r="M40" s="26"/>
      <c r="N40" s="7"/>
      <c r="O40" s="8"/>
      <c r="P40" s="9"/>
      <c r="Q40" s="70"/>
      <c r="R40" s="70"/>
    </row>
    <row r="41" spans="1:18" ht="17.399999999999999">
      <c r="A41" s="7" t="s">
        <v>62</v>
      </c>
      <c r="B41" s="7"/>
      <c r="C41" s="7"/>
      <c r="D41" s="384" t="e">
        <f>'Page 5'!D11</f>
        <v>#DIV/0!</v>
      </c>
      <c r="E41" s="64"/>
      <c r="F41" s="352" t="e">
        <f>SUM(Box_59,  Box_76,)</f>
        <v>#DIV/0!</v>
      </c>
      <c r="G41" s="64"/>
      <c r="H41" s="354">
        <f>Box_63</f>
        <v>0</v>
      </c>
      <c r="I41" s="355"/>
      <c r="J41" s="64"/>
      <c r="K41" s="342">
        <f>Box_80</f>
        <v>0</v>
      </c>
      <c r="L41" s="343"/>
      <c r="M41" s="64"/>
      <c r="N41" s="26" t="s">
        <v>24</v>
      </c>
      <c r="O41" s="340" t="e">
        <f>F41-H41-K41</f>
        <v>#DIV/0!</v>
      </c>
      <c r="P41" s="64"/>
      <c r="Q41" s="70"/>
      <c r="R41" s="70"/>
    </row>
    <row r="42" spans="1:18" ht="17.399999999999999">
      <c r="A42" s="7" t="s">
        <v>63</v>
      </c>
      <c r="B42" s="7"/>
      <c r="C42" s="7"/>
      <c r="D42" s="385"/>
      <c r="E42" s="64"/>
      <c r="F42" s="353"/>
      <c r="G42" s="117"/>
      <c r="H42" s="356"/>
      <c r="I42" s="357"/>
      <c r="J42" s="64"/>
      <c r="K42" s="344"/>
      <c r="L42" s="345"/>
      <c r="M42" s="55"/>
      <c r="N42" s="26"/>
      <c r="O42" s="341"/>
      <c r="P42" s="9"/>
      <c r="Q42" s="70"/>
      <c r="R42" s="70"/>
    </row>
    <row r="43" spans="1:18" ht="17.399999999999999">
      <c r="A43" s="7"/>
      <c r="B43" s="7"/>
      <c r="C43" s="7"/>
      <c r="D43" s="38"/>
      <c r="E43" s="64"/>
      <c r="F43" s="112"/>
      <c r="G43" s="113"/>
      <c r="H43" s="64"/>
      <c r="I43" s="114"/>
      <c r="J43" s="65"/>
      <c r="K43" s="114"/>
      <c r="L43" s="114"/>
      <c r="M43" s="55"/>
      <c r="N43" s="14"/>
      <c r="O43" s="133"/>
      <c r="P43" s="9"/>
      <c r="Q43" s="70"/>
      <c r="R43" s="70"/>
    </row>
    <row r="44" spans="1:18" ht="17.399999999999999">
      <c r="A44" s="7" t="s">
        <v>64</v>
      </c>
      <c r="B44" s="7"/>
      <c r="C44" s="7"/>
      <c r="D44" s="384">
        <f>'Page 5'!D14</f>
        <v>0</v>
      </c>
      <c r="E44" s="65"/>
      <c r="F44" s="369" t="e">
        <f>SUM(Box_60, Box_77)</f>
        <v>#DIV/0!</v>
      </c>
      <c r="G44" s="64"/>
      <c r="H44" s="354">
        <f>Box_64</f>
        <v>0</v>
      </c>
      <c r="I44" s="355"/>
      <c r="J44" s="65"/>
      <c r="K44" s="342">
        <f>'Page 5'!I39</f>
        <v>0</v>
      </c>
      <c r="L44" s="343"/>
      <c r="M44" s="64"/>
      <c r="N44" s="26" t="s">
        <v>24</v>
      </c>
      <c r="O44" s="340" t="e">
        <f>F44-H44-K44</f>
        <v>#DIV/0!</v>
      </c>
      <c r="P44" s="64"/>
      <c r="Q44" s="70"/>
      <c r="R44" s="70"/>
    </row>
    <row r="45" spans="1:18" ht="17.399999999999999">
      <c r="A45" s="7" t="s">
        <v>118</v>
      </c>
      <c r="B45" s="7"/>
      <c r="C45" s="7"/>
      <c r="D45" s="389"/>
      <c r="E45" s="65"/>
      <c r="F45" s="353"/>
      <c r="G45" s="118"/>
      <c r="H45" s="356"/>
      <c r="I45" s="357"/>
      <c r="J45" s="64"/>
      <c r="K45" s="344"/>
      <c r="L45" s="345"/>
      <c r="M45" s="55"/>
      <c r="N45" s="14"/>
      <c r="O45" s="341"/>
      <c r="P45" s="9"/>
      <c r="Q45" s="70"/>
      <c r="R45" s="70"/>
    </row>
    <row r="46" spans="1:18" ht="17.399999999999999">
      <c r="A46" s="7"/>
      <c r="B46" s="7"/>
      <c r="C46" s="7"/>
      <c r="D46" s="16"/>
      <c r="E46" s="65"/>
      <c r="F46" s="112"/>
      <c r="G46" s="113"/>
      <c r="H46" s="65"/>
      <c r="I46" s="114"/>
      <c r="J46" s="64"/>
      <c r="K46" s="114"/>
      <c r="L46" s="114"/>
      <c r="M46" s="55"/>
      <c r="N46" s="14"/>
      <c r="O46" s="133"/>
      <c r="P46" s="9"/>
      <c r="Q46" s="70"/>
      <c r="R46" s="70"/>
    </row>
    <row r="47" spans="1:18" ht="17.399999999999999">
      <c r="A47" s="7" t="s">
        <v>161</v>
      </c>
      <c r="B47" s="7"/>
      <c r="C47" s="7"/>
      <c r="D47" s="159" t="s">
        <v>78</v>
      </c>
      <c r="E47" s="65"/>
      <c r="F47" s="370" t="e">
        <f>SUM(Box_61,Box_78)</f>
        <v>#DIV/0!</v>
      </c>
      <c r="G47" s="64"/>
      <c r="H47" s="380"/>
      <c r="I47" s="390"/>
      <c r="J47" s="64"/>
      <c r="K47" s="342">
        <f>'Page 5'!I42</f>
        <v>0</v>
      </c>
      <c r="L47" s="343"/>
      <c r="M47" s="64"/>
      <c r="N47" s="26" t="s">
        <v>24</v>
      </c>
      <c r="O47" s="340" t="e">
        <f>F47-I47-K47</f>
        <v>#DIV/0!</v>
      </c>
      <c r="P47" s="64"/>
      <c r="Q47" s="70"/>
      <c r="R47" s="70"/>
    </row>
    <row r="48" spans="1:18" ht="17.399999999999999">
      <c r="A48" s="7" t="s">
        <v>63</v>
      </c>
      <c r="B48" s="7"/>
      <c r="C48" s="7"/>
      <c r="D48" s="159" t="s">
        <v>162</v>
      </c>
      <c r="E48" s="64"/>
      <c r="F48" s="353"/>
      <c r="G48" s="119"/>
      <c r="H48" s="391"/>
      <c r="I48" s="392"/>
      <c r="J48" s="64"/>
      <c r="K48" s="344"/>
      <c r="L48" s="345"/>
      <c r="M48" s="55"/>
      <c r="N48" s="14"/>
      <c r="O48" s="341"/>
      <c r="P48" s="9"/>
      <c r="Q48" s="70"/>
      <c r="R48" s="70"/>
    </row>
    <row r="49" spans="1:18" ht="17.399999999999999">
      <c r="A49" s="7"/>
      <c r="B49" s="7"/>
      <c r="C49" s="7"/>
      <c r="D49" s="11"/>
      <c r="E49" s="64"/>
      <c r="F49" s="112"/>
      <c r="G49" s="113"/>
      <c r="H49" s="64"/>
      <c r="I49" s="114"/>
      <c r="J49" s="115"/>
      <c r="K49" s="114"/>
      <c r="L49" s="114"/>
      <c r="M49" s="55"/>
      <c r="N49" s="14"/>
      <c r="O49" s="133"/>
      <c r="P49" s="9"/>
      <c r="Q49" s="70"/>
      <c r="R49" s="70"/>
    </row>
    <row r="50" spans="1:18" ht="17.399999999999999">
      <c r="A50" s="7" t="s">
        <v>65</v>
      </c>
      <c r="B50" s="7"/>
      <c r="C50" s="7"/>
      <c r="D50" s="394">
        <v>0.23200000000000001</v>
      </c>
      <c r="E50" s="64"/>
      <c r="F50" s="352" t="e">
        <f>'Page 3'!N73*D50</f>
        <v>#DIV/0!</v>
      </c>
      <c r="G50" s="64"/>
      <c r="H50" s="354">
        <f>Box_66</f>
        <v>0</v>
      </c>
      <c r="I50" s="355"/>
      <c r="J50" s="30"/>
      <c r="K50" s="348">
        <v>0</v>
      </c>
      <c r="L50" s="349"/>
      <c r="M50" s="64"/>
      <c r="N50" s="26" t="s">
        <v>24</v>
      </c>
      <c r="O50" s="340" t="e">
        <f>F50-H50-K50</f>
        <v>#DIV/0!</v>
      </c>
      <c r="P50" s="64"/>
      <c r="Q50" s="70"/>
      <c r="R50" s="70"/>
    </row>
    <row r="51" spans="1:18" ht="17.399999999999999">
      <c r="A51" s="7" t="s">
        <v>63</v>
      </c>
      <c r="B51" s="7"/>
      <c r="C51" s="7"/>
      <c r="D51" s="395"/>
      <c r="E51" s="7"/>
      <c r="F51" s="353"/>
      <c r="G51" s="68"/>
      <c r="H51" s="356"/>
      <c r="I51" s="357"/>
      <c r="J51" s="30"/>
      <c r="K51" s="350"/>
      <c r="L51" s="351"/>
      <c r="M51" s="38"/>
      <c r="N51" s="26"/>
      <c r="O51" s="347"/>
      <c r="P51" s="9"/>
      <c r="Q51" s="70"/>
      <c r="R51" s="70"/>
    </row>
    <row r="52" spans="1:18" ht="17.399999999999999">
      <c r="A52" s="7"/>
      <c r="B52" s="7"/>
      <c r="C52" s="7"/>
      <c r="D52" s="7"/>
      <c r="E52" s="7"/>
      <c r="F52" s="37"/>
      <c r="G52" s="37"/>
      <c r="H52" s="30"/>
      <c r="I52" s="30"/>
      <c r="J52" s="30"/>
      <c r="K52" s="14"/>
      <c r="L52" s="14"/>
      <c r="M52" s="38"/>
      <c r="N52" s="26"/>
      <c r="O52" s="133"/>
      <c r="P52" s="9"/>
      <c r="Q52" s="70"/>
      <c r="R52" s="70"/>
    </row>
    <row r="53" spans="1:18" ht="17.399999999999999">
      <c r="A53" s="7" t="s">
        <v>88</v>
      </c>
      <c r="B53" s="7"/>
      <c r="C53" s="7"/>
      <c r="D53" s="7"/>
      <c r="E53" s="7"/>
      <c r="F53" s="37"/>
      <c r="G53" s="37"/>
      <c r="H53" s="30"/>
      <c r="I53" s="116"/>
      <c r="J53" s="70"/>
      <c r="K53" s="14"/>
      <c r="L53" s="14"/>
      <c r="M53" s="38"/>
      <c r="N53" s="26"/>
      <c r="O53" s="340" t="e">
        <f>O41+O44+O47+O50</f>
        <v>#DIV/0!</v>
      </c>
      <c r="P53" s="64"/>
      <c r="Q53" s="70"/>
      <c r="R53" s="70"/>
    </row>
    <row r="54" spans="1:18" ht="17.399999999999999">
      <c r="A54" s="7"/>
      <c r="B54" s="7"/>
      <c r="C54" s="7"/>
      <c r="D54" s="7"/>
      <c r="E54" s="7"/>
      <c r="F54" s="37"/>
      <c r="G54" s="37"/>
      <c r="H54" s="30"/>
      <c r="I54" s="30"/>
      <c r="J54" s="70"/>
      <c r="K54" s="14"/>
      <c r="L54" s="14"/>
      <c r="M54" s="38"/>
      <c r="N54" s="26"/>
      <c r="O54" s="341"/>
      <c r="P54" s="9"/>
      <c r="Q54" s="70"/>
      <c r="R54" s="70"/>
    </row>
    <row r="55" spans="1:18" ht="17.399999999999999">
      <c r="A55" s="70"/>
      <c r="B55" s="70"/>
      <c r="C55" s="70"/>
      <c r="D55" s="70"/>
      <c r="E55" s="70"/>
      <c r="F55" s="70"/>
      <c r="G55" s="70"/>
      <c r="H55" s="70"/>
      <c r="I55" s="70"/>
      <c r="J55" s="7"/>
      <c r="K55" s="70"/>
      <c r="L55" s="70"/>
      <c r="M55" s="70"/>
      <c r="N55" s="70"/>
      <c r="O55" s="70"/>
      <c r="P55" s="70"/>
      <c r="Q55" s="70"/>
      <c r="R55" s="70"/>
    </row>
    <row r="56" spans="1:18" ht="17.399999999999999">
      <c r="A56" s="48" t="s">
        <v>173</v>
      </c>
      <c r="B56" s="70"/>
      <c r="C56" s="70"/>
      <c r="D56" s="70"/>
      <c r="E56" s="70"/>
      <c r="F56" s="70"/>
      <c r="G56" s="70"/>
      <c r="H56" s="70"/>
      <c r="I56" s="70"/>
      <c r="J56" s="7"/>
      <c r="K56" s="70"/>
      <c r="L56" s="70"/>
      <c r="M56" s="70"/>
      <c r="N56" s="70"/>
      <c r="O56" s="70"/>
      <c r="P56" s="70"/>
      <c r="Q56" s="70"/>
      <c r="R56" s="70"/>
    </row>
    <row r="57" spans="1:18" ht="17.399999999999999">
      <c r="A57" s="23"/>
      <c r="B57" s="10"/>
      <c r="C57" s="7"/>
      <c r="E57" s="26"/>
      <c r="F57" s="26" t="s">
        <v>167</v>
      </c>
      <c r="G57" s="120"/>
      <c r="H57" s="308" t="s">
        <v>167</v>
      </c>
      <c r="I57" s="308"/>
      <c r="J57" s="7"/>
      <c r="K57" s="26"/>
      <c r="L57" s="26"/>
      <c r="M57" s="26"/>
      <c r="N57" s="7"/>
      <c r="O57" s="27" t="s">
        <v>173</v>
      </c>
      <c r="P57" s="70"/>
      <c r="Q57" s="70"/>
      <c r="R57" s="70"/>
    </row>
    <row r="58" spans="1:18" ht="17.399999999999999">
      <c r="A58" s="23"/>
      <c r="B58" s="10"/>
      <c r="C58" s="7"/>
      <c r="D58" s="26" t="s">
        <v>164</v>
      </c>
      <c r="E58" s="26"/>
      <c r="F58" s="26" t="s">
        <v>165</v>
      </c>
      <c r="G58" s="120"/>
      <c r="H58" s="308" t="s">
        <v>168</v>
      </c>
      <c r="I58" s="309"/>
      <c r="J58" s="64">
        <v>63</v>
      </c>
      <c r="K58" s="131"/>
      <c r="L58" s="131"/>
      <c r="M58" s="26"/>
      <c r="N58" s="7"/>
      <c r="O58" s="27" t="s">
        <v>169</v>
      </c>
      <c r="P58" s="70"/>
      <c r="Q58" s="70"/>
      <c r="R58" s="70"/>
    </row>
    <row r="59" spans="1:18" ht="17.399999999999999">
      <c r="A59" s="7"/>
      <c r="B59" s="7"/>
      <c r="C59" s="7"/>
      <c r="D59" s="7"/>
      <c r="E59" s="7"/>
      <c r="F59" s="135" t="s">
        <v>302</v>
      </c>
      <c r="G59" s="7"/>
      <c r="H59" s="358" t="s">
        <v>302</v>
      </c>
      <c r="I59" s="393"/>
      <c r="J59" s="64"/>
      <c r="K59" s="7"/>
      <c r="L59" s="7"/>
      <c r="M59" s="26"/>
      <c r="N59" s="7"/>
      <c r="O59" s="8"/>
      <c r="P59" s="70"/>
      <c r="Q59" s="70"/>
      <c r="R59" s="70"/>
    </row>
    <row r="60" spans="1:18" ht="17.399999999999999">
      <c r="A60" s="7" t="s">
        <v>62</v>
      </c>
      <c r="B60" s="7"/>
      <c r="C60" s="7"/>
      <c r="D60" s="386" t="e">
        <f>'Page 5'!D11</f>
        <v>#DIV/0!</v>
      </c>
      <c r="E60" s="64">
        <v>55</v>
      </c>
      <c r="F60" s="352" t="e">
        <f>'Page 3'!N63*D60</f>
        <v>#DIV/0!</v>
      </c>
      <c r="G60" s="64">
        <v>59</v>
      </c>
      <c r="H60" s="375">
        <f>'Page 5'!I11</f>
        <v>0</v>
      </c>
      <c r="I60" s="376"/>
      <c r="J60" s="64"/>
      <c r="K60" s="132"/>
      <c r="L60" s="132"/>
      <c r="M60" s="55"/>
      <c r="N60" s="26" t="s">
        <v>24</v>
      </c>
      <c r="O60" s="340" t="e">
        <f>F60-H60-K60</f>
        <v>#DIV/0!</v>
      </c>
      <c r="P60" s="64">
        <v>67</v>
      </c>
      <c r="Q60" s="70"/>
      <c r="R60" s="70"/>
    </row>
    <row r="61" spans="1:18" ht="17.399999999999999">
      <c r="A61" s="7" t="s">
        <v>63</v>
      </c>
      <c r="B61" s="7"/>
      <c r="C61" s="7"/>
      <c r="D61" s="387"/>
      <c r="E61" s="64"/>
      <c r="F61" s="374"/>
      <c r="G61" s="117"/>
      <c r="H61" s="377"/>
      <c r="I61" s="378"/>
      <c r="J61" s="64">
        <v>64</v>
      </c>
      <c r="K61" s="132"/>
      <c r="L61" s="132"/>
      <c r="M61" s="55"/>
      <c r="N61" s="26"/>
      <c r="O61" s="346"/>
      <c r="P61" s="64"/>
      <c r="Q61" s="70"/>
      <c r="R61" s="70"/>
    </row>
    <row r="62" spans="1:18" ht="17.399999999999999">
      <c r="A62" s="7"/>
      <c r="B62" s="7"/>
      <c r="C62" s="7"/>
      <c r="D62" s="38"/>
      <c r="E62" s="64"/>
      <c r="F62" s="112"/>
      <c r="G62" s="113"/>
      <c r="H62" s="64"/>
      <c r="I62" s="114"/>
      <c r="J62" s="65"/>
      <c r="K62" s="114"/>
      <c r="L62" s="114"/>
      <c r="M62" s="55"/>
      <c r="N62" s="14"/>
      <c r="O62" s="133"/>
      <c r="P62" s="64"/>
      <c r="Q62" s="70"/>
      <c r="R62" s="70"/>
    </row>
    <row r="63" spans="1:18" ht="17.399999999999999">
      <c r="A63" s="7" t="s">
        <v>64</v>
      </c>
      <c r="B63" s="7"/>
      <c r="C63" s="7"/>
      <c r="D63" s="386">
        <f>'Page 5'!D14</f>
        <v>0</v>
      </c>
      <c r="E63" s="65">
        <v>56</v>
      </c>
      <c r="F63" s="369" t="e">
        <f>'Page 3'!N63*'Page 6'!D63</f>
        <v>#DIV/0!</v>
      </c>
      <c r="G63" s="64">
        <v>60</v>
      </c>
      <c r="H63" s="375">
        <f>'Page 5'!I14</f>
        <v>0</v>
      </c>
      <c r="I63" s="376"/>
      <c r="J63" s="65"/>
      <c r="K63" s="132"/>
      <c r="L63" s="132"/>
      <c r="M63" s="55"/>
      <c r="N63" s="26" t="s">
        <v>24</v>
      </c>
      <c r="O63" s="340" t="e">
        <f>F63-H63-K63</f>
        <v>#DIV/0!</v>
      </c>
      <c r="P63" s="64">
        <v>68</v>
      </c>
      <c r="Q63" s="70"/>
      <c r="R63" s="70"/>
    </row>
    <row r="64" spans="1:18" ht="17.399999999999999">
      <c r="A64" s="7" t="s">
        <v>118</v>
      </c>
      <c r="B64" s="7"/>
      <c r="C64" s="7"/>
      <c r="D64" s="387"/>
      <c r="E64" s="65"/>
      <c r="F64" s="388"/>
      <c r="G64" s="118"/>
      <c r="H64" s="377"/>
      <c r="I64" s="378"/>
      <c r="J64" s="64">
        <v>65</v>
      </c>
      <c r="K64" s="132"/>
      <c r="L64" s="132"/>
      <c r="M64" s="55"/>
      <c r="N64" s="14"/>
      <c r="O64" s="346"/>
      <c r="P64" s="65"/>
      <c r="Q64" s="70"/>
      <c r="R64" s="70"/>
    </row>
    <row r="65" spans="1:18" ht="17.399999999999999">
      <c r="A65" s="7"/>
      <c r="B65" s="7"/>
      <c r="C65" s="7"/>
      <c r="D65" s="16"/>
      <c r="E65" s="65"/>
      <c r="F65" s="112"/>
      <c r="G65" s="113"/>
      <c r="H65" s="65"/>
      <c r="I65" s="114"/>
      <c r="J65" s="64"/>
      <c r="K65" s="114"/>
      <c r="L65" s="114"/>
      <c r="M65" s="55"/>
      <c r="N65" s="14"/>
      <c r="O65" s="133"/>
      <c r="P65" s="65"/>
      <c r="Q65" s="70"/>
      <c r="R65" s="70"/>
    </row>
    <row r="66" spans="1:18" ht="17.399999999999999">
      <c r="A66" s="126" t="s">
        <v>125</v>
      </c>
      <c r="B66" s="7"/>
      <c r="C66" s="7"/>
      <c r="D66" s="159" t="s">
        <v>78</v>
      </c>
      <c r="E66" s="65">
        <v>57</v>
      </c>
      <c r="F66" s="370">
        <v>0</v>
      </c>
      <c r="G66" s="64">
        <v>61</v>
      </c>
      <c r="H66" s="380">
        <v>0</v>
      </c>
      <c r="I66" s="381"/>
      <c r="J66" s="64"/>
      <c r="K66" s="121"/>
      <c r="L66" s="121"/>
      <c r="M66" s="55"/>
      <c r="N66" s="26" t="s">
        <v>24</v>
      </c>
      <c r="O66" s="340">
        <f>F66-H66</f>
        <v>0</v>
      </c>
      <c r="P66" s="64">
        <v>69</v>
      </c>
      <c r="Q66" s="70"/>
      <c r="R66" s="70"/>
    </row>
    <row r="67" spans="1:18" ht="17.399999999999999">
      <c r="A67" s="126" t="s">
        <v>126</v>
      </c>
      <c r="B67" s="7"/>
      <c r="C67" s="7"/>
      <c r="D67" s="159" t="s">
        <v>162</v>
      </c>
      <c r="E67" s="64" t="s">
        <v>154</v>
      </c>
      <c r="F67" s="379"/>
      <c r="G67" s="119"/>
      <c r="H67" s="382"/>
      <c r="I67" s="383"/>
      <c r="J67" s="64"/>
      <c r="K67" s="121"/>
      <c r="L67" s="121"/>
      <c r="M67" s="55"/>
      <c r="N67" s="14"/>
      <c r="O67" s="346"/>
      <c r="P67" s="64"/>
      <c r="Q67" s="70"/>
      <c r="R67" s="70"/>
    </row>
    <row r="68" spans="1:18" ht="17.399999999999999">
      <c r="A68" s="126" t="s">
        <v>127</v>
      </c>
      <c r="B68" s="7"/>
      <c r="C68" s="7"/>
      <c r="D68" s="127"/>
      <c r="E68" s="64" t="s">
        <v>155</v>
      </c>
      <c r="F68" s="129"/>
      <c r="G68" s="119"/>
      <c r="H68" s="128"/>
      <c r="I68" s="128"/>
      <c r="J68" s="64">
        <v>66</v>
      </c>
      <c r="K68" s="121"/>
      <c r="L68" s="121"/>
      <c r="M68" s="55"/>
      <c r="N68" s="14"/>
      <c r="O68" s="134"/>
      <c r="P68" s="64"/>
      <c r="Q68" s="70"/>
      <c r="R68" s="70"/>
    </row>
    <row r="69" spans="1:18" ht="17.399999999999999">
      <c r="A69" s="7"/>
      <c r="B69" s="7"/>
      <c r="C69" s="7"/>
      <c r="D69" s="11"/>
      <c r="E69" s="64"/>
      <c r="F69" s="112"/>
      <c r="G69" s="113"/>
      <c r="H69" s="64"/>
      <c r="I69" s="114"/>
      <c r="J69" s="115"/>
      <c r="K69" s="114"/>
      <c r="L69" s="114"/>
      <c r="M69" s="55"/>
      <c r="N69" s="14"/>
      <c r="O69" s="133"/>
      <c r="P69" s="64"/>
      <c r="Q69" s="70"/>
      <c r="R69" s="70"/>
    </row>
    <row r="70" spans="1:18" ht="17.399999999999999">
      <c r="A70" s="7" t="s">
        <v>65</v>
      </c>
      <c r="B70" s="7"/>
      <c r="C70" s="7"/>
      <c r="D70" s="371">
        <v>0.23200000000000001</v>
      </c>
      <c r="E70" s="64"/>
      <c r="F70" s="373" t="e">
        <f>'Page 3'!N63*0.232</f>
        <v>#DIV/0!</v>
      </c>
      <c r="G70" s="64">
        <v>62</v>
      </c>
      <c r="H70" s="375">
        <f>Box_66</f>
        <v>0</v>
      </c>
      <c r="I70" s="376"/>
      <c r="J70" s="30"/>
      <c r="K70" s="132"/>
      <c r="L70" s="132"/>
      <c r="M70" s="55"/>
      <c r="N70" s="26" t="s">
        <v>24</v>
      </c>
      <c r="O70" s="340" t="e">
        <f>F70-H70-K70</f>
        <v>#DIV/0!</v>
      </c>
      <c r="P70" s="64">
        <v>70</v>
      </c>
      <c r="Q70" s="70"/>
      <c r="R70" s="70"/>
    </row>
    <row r="71" spans="1:18" ht="17.399999999999999">
      <c r="A71" s="7" t="s">
        <v>63</v>
      </c>
      <c r="B71" s="7"/>
      <c r="C71" s="7"/>
      <c r="D71" s="372"/>
      <c r="E71" s="7"/>
      <c r="F71" s="374"/>
      <c r="G71" s="68"/>
      <c r="H71" s="377"/>
      <c r="I71" s="378"/>
      <c r="J71" s="30"/>
      <c r="K71" s="132"/>
      <c r="L71" s="132"/>
      <c r="M71" s="38"/>
      <c r="N71" s="26"/>
      <c r="O71" s="346"/>
      <c r="P71" s="70"/>
      <c r="Q71" s="70"/>
      <c r="R71" s="70"/>
    </row>
    <row r="72" spans="1:18" ht="17.399999999999999">
      <c r="A72" s="7"/>
      <c r="B72" s="7"/>
      <c r="C72" s="7"/>
      <c r="D72" s="7"/>
      <c r="E72" s="7"/>
      <c r="F72" s="37"/>
      <c r="G72" s="37"/>
      <c r="H72" s="30"/>
      <c r="I72" s="30"/>
      <c r="J72" s="30"/>
      <c r="K72" s="14"/>
      <c r="L72" s="14"/>
      <c r="M72" s="38"/>
      <c r="N72" s="26"/>
      <c r="O72" s="133"/>
      <c r="P72" s="70"/>
      <c r="Q72" s="70"/>
      <c r="R72" s="70"/>
    </row>
    <row r="73" spans="1:18" ht="17.399999999999999">
      <c r="A73" s="7" t="s">
        <v>171</v>
      </c>
      <c r="B73" s="7"/>
      <c r="C73" s="7"/>
      <c r="D73" s="7"/>
      <c r="E73" s="7"/>
      <c r="F73" s="37"/>
      <c r="G73" s="37"/>
      <c r="H73" s="30"/>
      <c r="I73" s="116"/>
      <c r="J73" s="7"/>
      <c r="K73" s="14"/>
      <c r="L73" s="14"/>
      <c r="M73" s="38"/>
      <c r="N73" s="26"/>
      <c r="O73" s="340" t="e">
        <f>O60+O63+O66+O70</f>
        <v>#DIV/0!</v>
      </c>
      <c r="P73" s="64">
        <v>71</v>
      </c>
      <c r="Q73" s="70"/>
      <c r="R73" s="70"/>
    </row>
    <row r="74" spans="1:18" ht="17.399999999999999">
      <c r="A74" s="7"/>
      <c r="B74" s="7"/>
      <c r="C74" s="7"/>
      <c r="D74" s="7"/>
      <c r="E74" s="7"/>
      <c r="F74" s="37"/>
      <c r="G74" s="37"/>
      <c r="H74" s="30"/>
      <c r="I74" s="30"/>
      <c r="J74" s="11"/>
      <c r="K74" s="14"/>
      <c r="L74" s="14"/>
      <c r="M74" s="38"/>
      <c r="N74" s="26"/>
      <c r="O74" s="346"/>
      <c r="P74" s="70"/>
      <c r="Q74" s="70"/>
      <c r="R74" s="70"/>
    </row>
    <row r="75" spans="1:18" ht="17.399999999999999">
      <c r="A75" s="48" t="s">
        <v>238</v>
      </c>
      <c r="B75" s="11"/>
      <c r="C75" s="11"/>
      <c r="D75" s="11"/>
      <c r="E75" s="11"/>
      <c r="F75" s="11"/>
      <c r="G75" s="7"/>
      <c r="H75" s="7"/>
      <c r="I75" s="11"/>
      <c r="J75" s="11"/>
      <c r="K75" s="7"/>
      <c r="L75" s="11"/>
      <c r="M75" s="11"/>
      <c r="N75" s="7"/>
      <c r="O75" s="11"/>
      <c r="P75" s="12"/>
      <c r="Q75" s="70"/>
      <c r="R75" s="70"/>
    </row>
    <row r="76" spans="1:18" ht="17.399999999999999">
      <c r="A76" s="11"/>
      <c r="B76" s="11"/>
      <c r="C76" s="11"/>
      <c r="D76" s="11"/>
      <c r="E76" s="11"/>
      <c r="F76" s="11"/>
      <c r="G76" s="7"/>
      <c r="H76" s="7"/>
      <c r="I76" s="11"/>
      <c r="J76" s="11"/>
      <c r="K76" s="11"/>
      <c r="L76" s="11"/>
      <c r="M76" s="11"/>
      <c r="N76" s="7"/>
      <c r="O76" s="11"/>
      <c r="P76" s="12"/>
    </row>
    <row r="77" spans="1:18" ht="17.399999999999999">
      <c r="A77" s="11" t="s">
        <v>268</v>
      </c>
      <c r="B77" s="11"/>
      <c r="C77" s="11"/>
      <c r="D77" s="11"/>
      <c r="E77" s="11"/>
      <c r="F77" s="11"/>
      <c r="G77" s="7"/>
      <c r="H77" s="7"/>
      <c r="I77" s="11"/>
      <c r="J77" s="11"/>
      <c r="K77" s="11"/>
      <c r="L77" s="11"/>
      <c r="M77" s="11"/>
      <c r="N77" s="14"/>
      <c r="O77" s="11"/>
      <c r="P77" s="12"/>
    </row>
    <row r="78" spans="1:18" ht="17.399999999999999">
      <c r="A78" s="11" t="s">
        <v>252</v>
      </c>
      <c r="B78" s="11"/>
      <c r="C78" s="11"/>
      <c r="D78" s="11"/>
      <c r="E78" s="11"/>
      <c r="F78" s="11"/>
      <c r="G78" s="7"/>
      <c r="H78" s="7"/>
      <c r="I78" s="11"/>
      <c r="J78" s="11"/>
      <c r="K78" s="11"/>
      <c r="L78" s="11"/>
      <c r="M78" s="11"/>
      <c r="N78" s="14"/>
      <c r="O78" s="11"/>
      <c r="P78" s="12"/>
    </row>
    <row r="79" spans="1:18" ht="17.399999999999999">
      <c r="A79" s="11" t="s">
        <v>214</v>
      </c>
      <c r="B79" s="11"/>
      <c r="C79" s="11"/>
      <c r="D79" s="11"/>
      <c r="E79" s="11"/>
      <c r="F79" s="11"/>
      <c r="G79" s="7"/>
      <c r="H79" s="7"/>
      <c r="I79" s="11"/>
      <c r="J79" s="11"/>
      <c r="K79" s="11"/>
      <c r="L79" s="11"/>
      <c r="M79" s="11"/>
      <c r="N79" s="11"/>
      <c r="O79" s="11"/>
      <c r="P79" s="12"/>
    </row>
    <row r="80" spans="1:18" ht="17.399999999999999">
      <c r="A80" s="11" t="s">
        <v>215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2"/>
    </row>
    <row r="81" spans="1:16" ht="17.399999999999999">
      <c r="A81" s="11" t="s">
        <v>77</v>
      </c>
      <c r="B81" s="11"/>
      <c r="C81" s="11"/>
      <c r="D81" s="11"/>
      <c r="E81" s="11"/>
      <c r="F81" s="11"/>
      <c r="G81" s="11"/>
      <c r="H81" s="11"/>
      <c r="I81" s="11"/>
      <c r="K81" s="11"/>
      <c r="L81" s="11"/>
      <c r="M81" s="11"/>
      <c r="N81" s="11"/>
      <c r="O81" s="11"/>
      <c r="P81" s="12"/>
    </row>
    <row r="82" spans="1:16" ht="17.399999999999999">
      <c r="A82" s="11" t="s">
        <v>269</v>
      </c>
      <c r="B82" s="11"/>
      <c r="C82" s="11"/>
      <c r="D82" s="11"/>
      <c r="E82" s="11"/>
      <c r="F82" s="11"/>
      <c r="G82" s="11"/>
      <c r="H82" s="11"/>
      <c r="I82" s="11"/>
      <c r="K82" s="11"/>
      <c r="L82" s="11"/>
      <c r="M82" s="11"/>
      <c r="N82" s="11"/>
      <c r="O82" s="11"/>
      <c r="P82" s="12"/>
    </row>
    <row r="83" spans="1:16" ht="17.399999999999999">
      <c r="A83" s="11"/>
      <c r="B83" s="11"/>
      <c r="C83" s="11"/>
      <c r="D83" s="11"/>
      <c r="E83" s="47"/>
      <c r="F83" s="47"/>
      <c r="G83" s="47"/>
      <c r="H83" s="47"/>
      <c r="I83" s="47"/>
      <c r="J83" s="47"/>
      <c r="K83" s="11"/>
      <c r="L83" s="7"/>
      <c r="M83" s="7"/>
      <c r="N83" s="11"/>
      <c r="O83" s="47"/>
      <c r="P83" s="49"/>
    </row>
    <row r="84" spans="1:16" ht="17.399999999999999">
      <c r="A84" s="7"/>
      <c r="B84" s="7"/>
      <c r="C84" s="7"/>
      <c r="D84" s="7"/>
      <c r="E84" s="7"/>
      <c r="F84" s="7"/>
      <c r="G84" s="7"/>
      <c r="H84" s="7"/>
      <c r="I84" s="7"/>
      <c r="J84" s="58"/>
      <c r="K84" s="7"/>
      <c r="L84" s="7"/>
      <c r="M84" s="7"/>
      <c r="N84" s="7"/>
      <c r="O84" s="7"/>
      <c r="P84" s="24"/>
    </row>
    <row r="85" spans="1:16" ht="17.399999999999999">
      <c r="A85" s="7"/>
      <c r="B85" s="58"/>
      <c r="C85" s="58"/>
      <c r="D85" s="58"/>
      <c r="E85" s="58"/>
      <c r="F85" s="58"/>
      <c r="G85" s="58"/>
      <c r="H85" s="58"/>
      <c r="I85" s="58"/>
      <c r="K85" s="58"/>
      <c r="L85" s="58"/>
      <c r="M85" s="58"/>
      <c r="N85" s="58"/>
      <c r="O85" s="58"/>
      <c r="P85" s="58"/>
    </row>
    <row r="86" spans="1:16" ht="17.399999999999999">
      <c r="A86" s="7"/>
      <c r="B86" s="58"/>
      <c r="C86" s="58"/>
      <c r="D86" s="58"/>
      <c r="E86" s="58"/>
      <c r="F86" s="58"/>
      <c r="G86" s="58"/>
      <c r="H86" s="58"/>
      <c r="I86" s="58"/>
      <c r="K86" s="58"/>
      <c r="L86" s="58"/>
      <c r="M86" s="58"/>
      <c r="N86" s="58"/>
      <c r="O86" s="58"/>
      <c r="P86" s="58"/>
    </row>
  </sheetData>
  <mergeCells count="52">
    <mergeCell ref="D41:D42"/>
    <mergeCell ref="D63:D64"/>
    <mergeCell ref="F63:F64"/>
    <mergeCell ref="H63:I64"/>
    <mergeCell ref="D44:D45"/>
    <mergeCell ref="H57:I57"/>
    <mergeCell ref="H47:I48"/>
    <mergeCell ref="F50:F51"/>
    <mergeCell ref="D60:D61"/>
    <mergeCell ref="F60:F61"/>
    <mergeCell ref="H60:I61"/>
    <mergeCell ref="H58:I58"/>
    <mergeCell ref="H59:I59"/>
    <mergeCell ref="H50:I51"/>
    <mergeCell ref="D50:D51"/>
    <mergeCell ref="D70:D71"/>
    <mergeCell ref="F70:F71"/>
    <mergeCell ref="H70:I71"/>
    <mergeCell ref="F66:F67"/>
    <mergeCell ref="O73:O74"/>
    <mergeCell ref="H66:I67"/>
    <mergeCell ref="O66:O67"/>
    <mergeCell ref="O70:O71"/>
    <mergeCell ref="O44:O45"/>
    <mergeCell ref="F44:F45"/>
    <mergeCell ref="H44:I45"/>
    <mergeCell ref="K44:L45"/>
    <mergeCell ref="F47:F48"/>
    <mergeCell ref="L24:M25"/>
    <mergeCell ref="L28:M29"/>
    <mergeCell ref="N8:O9"/>
    <mergeCell ref="N11:O12"/>
    <mergeCell ref="F5:I6"/>
    <mergeCell ref="F8:H9"/>
    <mergeCell ref="F11:H12"/>
    <mergeCell ref="H38:I38"/>
    <mergeCell ref="O41:O42"/>
    <mergeCell ref="F41:F42"/>
    <mergeCell ref="H41:I42"/>
    <mergeCell ref="K41:L42"/>
    <mergeCell ref="K38:L38"/>
    <mergeCell ref="K40:L40"/>
    <mergeCell ref="H40:I40"/>
    <mergeCell ref="K39:L39"/>
    <mergeCell ref="H39:I39"/>
    <mergeCell ref="O53:O54"/>
    <mergeCell ref="K47:L48"/>
    <mergeCell ref="O60:O61"/>
    <mergeCell ref="O63:O64"/>
    <mergeCell ref="O50:O51"/>
    <mergeCell ref="K50:L51"/>
    <mergeCell ref="O47:O48"/>
  </mergeCells>
  <phoneticPr fontId="0" type="noConversion"/>
  <conditionalFormatting sqref="N11">
    <cfRule type="cellIs" dxfId="1" priority="2" stopIfTrue="1" operator="greaterThanOrEqual">
      <formula>1E-35</formula>
    </cfRule>
  </conditionalFormatting>
  <conditionalFormatting sqref="N8">
    <cfRule type="cellIs" dxfId="0" priority="1" stopIfTrue="1" operator="greaterThanOrEqual">
      <formula>1E-35</formula>
    </cfRule>
  </conditionalFormatting>
  <pageMargins left="0.74803149606299213" right="0.74803149606299213" top="0.98425196850393704" bottom="0.98425196850393704" header="0.51181102362204722" footer="0.51181102362204722"/>
  <pageSetup paperSize="9" scale="36" orientation="portrait" r:id="rId1"/>
  <headerFooter alignWithMargins="0">
    <oddFooter>&amp;L&amp;"Verdana,Regular"&amp;5&amp;F&amp;CPage 6&amp;R&amp;"Verdana,Regular"&amp;5&amp;D -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9"/>
  <sheetViews>
    <sheetView topLeftCell="A32" workbookViewId="0">
      <selection activeCell="K59" sqref="K59"/>
    </sheetView>
  </sheetViews>
  <sheetFormatPr defaultRowHeight="13.2"/>
  <cols>
    <col min="2" max="2" width="15.88671875" bestFit="1" customWidth="1"/>
    <col min="4" max="4" width="16" bestFit="1" customWidth="1"/>
  </cols>
  <sheetData>
    <row r="1" spans="1:4">
      <c r="A1" s="138" t="s">
        <v>0</v>
      </c>
      <c r="B1" s="138" t="s">
        <v>243</v>
      </c>
      <c r="C1" s="138" t="s">
        <v>245</v>
      </c>
      <c r="D1" s="138" t="s">
        <v>244</v>
      </c>
    </row>
    <row r="2" spans="1:4">
      <c r="A2" s="124" t="s">
        <v>1</v>
      </c>
      <c r="B2">
        <f>Box_A</f>
        <v>0</v>
      </c>
      <c r="C2" s="124" t="s">
        <v>240</v>
      </c>
      <c r="D2" s="124" t="s">
        <v>242</v>
      </c>
    </row>
    <row r="3" spans="1:4">
      <c r="A3" s="124" t="s">
        <v>2</v>
      </c>
      <c r="B3">
        <f>Box_B</f>
        <v>0</v>
      </c>
      <c r="C3" s="124" t="s">
        <v>240</v>
      </c>
      <c r="D3" s="124" t="s">
        <v>242</v>
      </c>
    </row>
    <row r="4" spans="1:4">
      <c r="A4" s="124" t="s">
        <v>3</v>
      </c>
      <c r="B4">
        <f>Box_C</f>
        <v>0</v>
      </c>
      <c r="C4" s="124" t="s">
        <v>240</v>
      </c>
      <c r="D4" s="124" t="s">
        <v>242</v>
      </c>
    </row>
    <row r="5" spans="1:4">
      <c r="A5" s="124" t="s">
        <v>4</v>
      </c>
      <c r="B5">
        <f>Box_D</f>
        <v>0</v>
      </c>
      <c r="C5" s="124" t="s">
        <v>240</v>
      </c>
      <c r="D5" s="124" t="s">
        <v>242</v>
      </c>
    </row>
    <row r="6" spans="1:4">
      <c r="A6" s="124" t="s">
        <v>5</v>
      </c>
      <c r="B6">
        <f>Box_E</f>
        <v>0</v>
      </c>
      <c r="C6" s="124" t="s">
        <v>240</v>
      </c>
      <c r="D6" s="124" t="s">
        <v>242</v>
      </c>
    </row>
    <row r="7" spans="1:4">
      <c r="A7" s="124" t="s">
        <v>7</v>
      </c>
      <c r="B7" s="153">
        <f>Box_F</f>
        <v>0</v>
      </c>
      <c r="C7" s="124" t="s">
        <v>240</v>
      </c>
      <c r="D7" s="124"/>
    </row>
    <row r="8" spans="1:4">
      <c r="A8" s="124" t="s">
        <v>8</v>
      </c>
      <c r="B8" s="153">
        <f>Box_G</f>
        <v>0</v>
      </c>
      <c r="C8" s="124" t="s">
        <v>240</v>
      </c>
      <c r="D8" s="124"/>
    </row>
    <row r="9" spans="1:4">
      <c r="A9" s="124" t="s">
        <v>9</v>
      </c>
      <c r="B9">
        <f>Box_H</f>
        <v>0</v>
      </c>
      <c r="C9" s="124" t="s">
        <v>240</v>
      </c>
    </row>
    <row r="10" spans="1:4">
      <c r="A10" s="124" t="s">
        <v>10</v>
      </c>
      <c r="B10">
        <f>Box_I</f>
        <v>0</v>
      </c>
      <c r="C10" s="124" t="s">
        <v>240</v>
      </c>
    </row>
    <row r="11" spans="1:4">
      <c r="A11" s="124" t="s">
        <v>95</v>
      </c>
      <c r="B11">
        <f>Box_J</f>
        <v>0</v>
      </c>
      <c r="C11" s="124" t="s">
        <v>240</v>
      </c>
      <c r="D11" s="124"/>
    </row>
    <row r="12" spans="1:4">
      <c r="A12" s="124" t="s">
        <v>137</v>
      </c>
      <c r="B12">
        <f>Box_K</f>
        <v>0</v>
      </c>
      <c r="C12" s="124" t="s">
        <v>240</v>
      </c>
      <c r="D12" s="124"/>
    </row>
    <row r="13" spans="1:4">
      <c r="A13">
        <v>1</v>
      </c>
      <c r="B13" s="139">
        <f>Box_1</f>
        <v>0</v>
      </c>
      <c r="C13" s="124" t="s">
        <v>241</v>
      </c>
    </row>
    <row r="14" spans="1:4">
      <c r="A14">
        <v>2</v>
      </c>
      <c r="B14">
        <f>Box_2</f>
        <v>0</v>
      </c>
      <c r="C14" s="124" t="s">
        <v>241</v>
      </c>
    </row>
    <row r="15" spans="1:4">
      <c r="A15">
        <v>3</v>
      </c>
      <c r="B15">
        <f>Box_3</f>
        <v>0</v>
      </c>
      <c r="C15" s="124" t="s">
        <v>241</v>
      </c>
    </row>
    <row r="16" spans="1:4">
      <c r="A16">
        <v>4</v>
      </c>
      <c r="B16">
        <f>Box_4</f>
        <v>0</v>
      </c>
      <c r="C16" s="124" t="s">
        <v>241</v>
      </c>
    </row>
    <row r="17" spans="1:4">
      <c r="A17">
        <v>5</v>
      </c>
      <c r="B17">
        <f>Box_5</f>
        <v>0</v>
      </c>
      <c r="C17" s="124" t="s">
        <v>241</v>
      </c>
    </row>
    <row r="18" spans="1:4">
      <c r="A18">
        <v>6</v>
      </c>
      <c r="B18">
        <f>Box_6</f>
        <v>0</v>
      </c>
      <c r="C18" s="124" t="s">
        <v>241</v>
      </c>
      <c r="D18" t="s">
        <v>242</v>
      </c>
    </row>
    <row r="19" spans="1:4">
      <c r="A19">
        <v>7</v>
      </c>
      <c r="B19">
        <f>Box_7</f>
        <v>0</v>
      </c>
      <c r="C19" s="124" t="s">
        <v>241</v>
      </c>
    </row>
    <row r="20" spans="1:4">
      <c r="A20">
        <v>8</v>
      </c>
      <c r="B20">
        <f>Box_8</f>
        <v>0</v>
      </c>
      <c r="C20" s="124" t="s">
        <v>241</v>
      </c>
    </row>
    <row r="21" spans="1:4">
      <c r="A21">
        <v>9</v>
      </c>
      <c r="B21">
        <f>Box_9</f>
        <v>0</v>
      </c>
      <c r="C21" s="124" t="s">
        <v>241</v>
      </c>
    </row>
    <row r="22" spans="1:4">
      <c r="A22">
        <v>10</v>
      </c>
      <c r="B22">
        <f>Box_10</f>
        <v>0</v>
      </c>
      <c r="C22" s="124" t="s">
        <v>241</v>
      </c>
    </row>
    <row r="23" spans="1:4">
      <c r="A23">
        <v>11</v>
      </c>
      <c r="B23">
        <f>Box_11</f>
        <v>0</v>
      </c>
      <c r="C23" s="124" t="s">
        <v>241</v>
      </c>
    </row>
    <row r="24" spans="1:4">
      <c r="A24">
        <v>12</v>
      </c>
      <c r="B24">
        <f>Box_12</f>
        <v>0</v>
      </c>
      <c r="C24" s="124" t="s">
        <v>241</v>
      </c>
    </row>
    <row r="25" spans="1:4">
      <c r="A25">
        <v>13</v>
      </c>
      <c r="B25" t="e">
        <f>Box_13</f>
        <v>#DIV/0!</v>
      </c>
      <c r="C25" s="124" t="s">
        <v>241</v>
      </c>
    </row>
    <row r="26" spans="1:4">
      <c r="A26">
        <v>14</v>
      </c>
      <c r="B26">
        <f>Box_14</f>
        <v>0</v>
      </c>
      <c r="C26" s="124" t="s">
        <v>241</v>
      </c>
    </row>
    <row r="27" spans="1:4">
      <c r="A27">
        <v>15</v>
      </c>
      <c r="B27">
        <f>Box_15</f>
        <v>0</v>
      </c>
      <c r="C27" s="124" t="s">
        <v>241</v>
      </c>
    </row>
    <row r="28" spans="1:4">
      <c r="A28">
        <v>16</v>
      </c>
      <c r="B28">
        <f>Box_16</f>
        <v>0</v>
      </c>
      <c r="C28" s="124" t="s">
        <v>241</v>
      </c>
    </row>
    <row r="29" spans="1:4">
      <c r="A29">
        <v>17</v>
      </c>
      <c r="B29">
        <f>Box_17</f>
        <v>0</v>
      </c>
      <c r="C29" s="124" t="s">
        <v>241</v>
      </c>
    </row>
    <row r="30" spans="1:4">
      <c r="A30">
        <v>18</v>
      </c>
      <c r="B30">
        <f>Box_18</f>
        <v>0</v>
      </c>
      <c r="C30" s="124" t="s">
        <v>241</v>
      </c>
    </row>
    <row r="31" spans="1:4">
      <c r="A31">
        <v>19</v>
      </c>
      <c r="B31">
        <f>Box_19</f>
        <v>0</v>
      </c>
      <c r="C31" s="124" t="s">
        <v>241</v>
      </c>
      <c r="D31" t="s">
        <v>242</v>
      </c>
    </row>
    <row r="32" spans="1:4">
      <c r="A32">
        <v>20</v>
      </c>
      <c r="B32">
        <f>Box_20</f>
        <v>0</v>
      </c>
      <c r="C32" s="124" t="s">
        <v>241</v>
      </c>
    </row>
    <row r="33" spans="1:4">
      <c r="A33">
        <v>21</v>
      </c>
      <c r="B33">
        <f>Box_21</f>
        <v>0</v>
      </c>
      <c r="C33" s="124" t="s">
        <v>241</v>
      </c>
    </row>
    <row r="34" spans="1:4">
      <c r="A34">
        <v>22</v>
      </c>
      <c r="B34">
        <f>Box_22</f>
        <v>0</v>
      </c>
      <c r="C34" s="124" t="s">
        <v>241</v>
      </c>
    </row>
    <row r="35" spans="1:4">
      <c r="A35">
        <v>23</v>
      </c>
      <c r="B35">
        <f>Box_23</f>
        <v>0</v>
      </c>
      <c r="C35" s="124" t="s">
        <v>241</v>
      </c>
    </row>
    <row r="36" spans="1:4">
      <c r="A36">
        <v>24</v>
      </c>
      <c r="B36">
        <f>Box_24</f>
        <v>0</v>
      </c>
      <c r="C36" s="124" t="s">
        <v>241</v>
      </c>
      <c r="D36" t="s">
        <v>242</v>
      </c>
    </row>
    <row r="37" spans="1:4">
      <c r="A37">
        <v>25</v>
      </c>
      <c r="B37">
        <f>Box_25</f>
        <v>0</v>
      </c>
      <c r="C37" s="124" t="s">
        <v>241</v>
      </c>
    </row>
    <row r="38" spans="1:4">
      <c r="A38">
        <v>26</v>
      </c>
      <c r="B38">
        <f>Box_26</f>
        <v>0</v>
      </c>
      <c r="C38" s="124" t="s">
        <v>241</v>
      </c>
    </row>
    <row r="39" spans="1:4">
      <c r="A39">
        <v>27</v>
      </c>
      <c r="B39">
        <f>Box_27</f>
        <v>0</v>
      </c>
      <c r="C39" s="124" t="s">
        <v>241</v>
      </c>
    </row>
    <row r="40" spans="1:4">
      <c r="A40">
        <v>28</v>
      </c>
      <c r="B40">
        <f>Box_28</f>
        <v>0</v>
      </c>
      <c r="C40" s="124" t="s">
        <v>241</v>
      </c>
    </row>
    <row r="41" spans="1:4">
      <c r="A41">
        <v>29</v>
      </c>
      <c r="B41" t="e">
        <f>Box_29</f>
        <v>#DIV/0!</v>
      </c>
      <c r="C41" s="124" t="s">
        <v>241</v>
      </c>
    </row>
    <row r="42" spans="1:4">
      <c r="A42">
        <v>30</v>
      </c>
      <c r="B42">
        <f>Box_30</f>
        <v>0</v>
      </c>
      <c r="C42" s="124" t="s">
        <v>240</v>
      </c>
    </row>
    <row r="43" spans="1:4">
      <c r="A43">
        <v>31</v>
      </c>
      <c r="B43" t="e">
        <f>Box_31</f>
        <v>#DIV/0!</v>
      </c>
      <c r="C43" s="124" t="s">
        <v>241</v>
      </c>
      <c r="D43" t="s">
        <v>242</v>
      </c>
    </row>
    <row r="44" spans="1:4">
      <c r="A44">
        <v>32</v>
      </c>
      <c r="B44">
        <f>Box_32</f>
        <v>0</v>
      </c>
      <c r="C44" s="124" t="s">
        <v>241</v>
      </c>
    </row>
    <row r="45" spans="1:4">
      <c r="A45">
        <v>33</v>
      </c>
      <c r="B45" t="e">
        <f>Box_33</f>
        <v>#DIV/0!</v>
      </c>
      <c r="C45" s="124" t="s">
        <v>241</v>
      </c>
      <c r="D45" t="s">
        <v>242</v>
      </c>
    </row>
    <row r="46" spans="1:4">
      <c r="A46">
        <v>34</v>
      </c>
      <c r="B46" t="e">
        <f>Box_34</f>
        <v>#DIV/0!</v>
      </c>
      <c r="C46" s="124" t="s">
        <v>241</v>
      </c>
      <c r="D46" t="s">
        <v>242</v>
      </c>
    </row>
    <row r="47" spans="1:4">
      <c r="A47">
        <v>35</v>
      </c>
      <c r="B47">
        <f>Box_35</f>
        <v>0</v>
      </c>
      <c r="C47" s="124" t="s">
        <v>241</v>
      </c>
    </row>
    <row r="48" spans="1:4">
      <c r="A48">
        <v>36</v>
      </c>
      <c r="B48" t="e">
        <f>Box_36</f>
        <v>#DIV/0!</v>
      </c>
      <c r="C48" s="124" t="s">
        <v>241</v>
      </c>
      <c r="D48" t="s">
        <v>242</v>
      </c>
    </row>
    <row r="49" spans="1:4">
      <c r="A49">
        <v>37</v>
      </c>
      <c r="B49">
        <f>Box_37</f>
        <v>0</v>
      </c>
      <c r="C49" s="124" t="s">
        <v>241</v>
      </c>
    </row>
    <row r="50" spans="1:4">
      <c r="A50">
        <v>38</v>
      </c>
      <c r="B50" t="e">
        <f>Box_38</f>
        <v>#DIV/0!</v>
      </c>
      <c r="C50" s="124" t="s">
        <v>241</v>
      </c>
      <c r="D50" t="s">
        <v>242</v>
      </c>
    </row>
    <row r="51" spans="1:4">
      <c r="A51" s="124" t="s">
        <v>172</v>
      </c>
      <c r="B51">
        <f>Box_38a</f>
        <v>0</v>
      </c>
      <c r="C51" s="124" t="s">
        <v>241</v>
      </c>
    </row>
    <row r="52" spans="1:4">
      <c r="A52" s="124" t="s">
        <v>200</v>
      </c>
      <c r="B52">
        <f>Box_38b</f>
        <v>0</v>
      </c>
      <c r="C52" s="124" t="s">
        <v>241</v>
      </c>
    </row>
    <row r="53" spans="1:4">
      <c r="A53" s="124" t="s">
        <v>201</v>
      </c>
      <c r="B53">
        <f>Box_38c</f>
        <v>0</v>
      </c>
      <c r="C53" s="124" t="s">
        <v>241</v>
      </c>
    </row>
    <row r="54" spans="1:4">
      <c r="A54">
        <v>39</v>
      </c>
      <c r="B54" t="e">
        <f>Box_39</f>
        <v>#DIV/0!</v>
      </c>
      <c r="C54" s="124" t="s">
        <v>241</v>
      </c>
    </row>
    <row r="55" spans="1:4">
      <c r="A55">
        <v>40</v>
      </c>
      <c r="B55">
        <f>Box_40</f>
        <v>0</v>
      </c>
      <c r="C55" s="124" t="s">
        <v>241</v>
      </c>
    </row>
    <row r="56" spans="1:4">
      <c r="A56">
        <v>41</v>
      </c>
      <c r="B56">
        <f>Box_41</f>
        <v>0</v>
      </c>
      <c r="C56" s="124" t="s">
        <v>241</v>
      </c>
    </row>
    <row r="57" spans="1:4">
      <c r="A57">
        <v>42</v>
      </c>
      <c r="B57">
        <f>Box_42</f>
        <v>0</v>
      </c>
      <c r="C57" s="124" t="s">
        <v>241</v>
      </c>
    </row>
    <row r="58" spans="1:4">
      <c r="A58">
        <v>43</v>
      </c>
      <c r="B58">
        <f>Box_43</f>
        <v>0</v>
      </c>
      <c r="C58" s="124" t="s">
        <v>241</v>
      </c>
    </row>
    <row r="59" spans="1:4">
      <c r="A59">
        <v>44</v>
      </c>
      <c r="B59" t="e">
        <f>Box_44</f>
        <v>#DIV/0!</v>
      </c>
      <c r="C59" s="124" t="s">
        <v>241</v>
      </c>
    </row>
    <row r="60" spans="1:4">
      <c r="A60">
        <v>45</v>
      </c>
      <c r="B60" t="e">
        <f>Box_45</f>
        <v>#DIV/0!</v>
      </c>
      <c r="C60" s="124" t="s">
        <v>241</v>
      </c>
    </row>
    <row r="61" spans="1:4">
      <c r="A61">
        <v>46</v>
      </c>
      <c r="B61" t="e">
        <f>Box_46</f>
        <v>#DIV/0!</v>
      </c>
      <c r="C61" s="124" t="s">
        <v>241</v>
      </c>
      <c r="D61" t="s">
        <v>242</v>
      </c>
    </row>
    <row r="62" spans="1:4">
      <c r="A62">
        <v>47</v>
      </c>
      <c r="B62">
        <f>Box_47</f>
        <v>0</v>
      </c>
      <c r="C62" s="124" t="s">
        <v>241</v>
      </c>
    </row>
    <row r="63" spans="1:4">
      <c r="A63">
        <v>48</v>
      </c>
      <c r="B63">
        <f>Box_48</f>
        <v>0</v>
      </c>
      <c r="C63" s="124" t="s">
        <v>241</v>
      </c>
    </row>
    <row r="64" spans="1:4">
      <c r="A64">
        <v>49</v>
      </c>
      <c r="B64">
        <f>Box_49</f>
        <v>0</v>
      </c>
      <c r="C64" s="124" t="s">
        <v>241</v>
      </c>
    </row>
    <row r="65" spans="1:4">
      <c r="A65">
        <v>50</v>
      </c>
      <c r="B65">
        <f>Box_50</f>
        <v>0</v>
      </c>
      <c r="C65" s="124" t="s">
        <v>241</v>
      </c>
    </row>
    <row r="66" spans="1:4">
      <c r="A66">
        <v>51</v>
      </c>
      <c r="B66">
        <f>Box_51</f>
        <v>0</v>
      </c>
      <c r="C66" s="124" t="s">
        <v>241</v>
      </c>
    </row>
    <row r="67" spans="1:4">
      <c r="A67">
        <v>52</v>
      </c>
      <c r="B67">
        <f>Box_52</f>
        <v>0</v>
      </c>
      <c r="C67" s="124" t="s">
        <v>241</v>
      </c>
    </row>
    <row r="68" spans="1:4">
      <c r="A68">
        <v>53</v>
      </c>
      <c r="B68">
        <f>Box_53</f>
        <v>0</v>
      </c>
      <c r="C68" s="124" t="s">
        <v>241</v>
      </c>
    </row>
    <row r="69" spans="1:4">
      <c r="A69">
        <v>54</v>
      </c>
      <c r="B69" t="e">
        <f>Box_54</f>
        <v>#DIV/0!</v>
      </c>
      <c r="C69" s="124" t="s">
        <v>241</v>
      </c>
      <c r="D69" t="s">
        <v>242</v>
      </c>
    </row>
    <row r="70" spans="1:4">
      <c r="A70">
        <v>55</v>
      </c>
      <c r="B70" t="e">
        <f>Box_55</f>
        <v>#DIV/0!</v>
      </c>
      <c r="C70" s="124" t="s">
        <v>241</v>
      </c>
    </row>
    <row r="71" spans="1:4">
      <c r="A71">
        <v>56</v>
      </c>
      <c r="B71">
        <f>Box_56</f>
        <v>0</v>
      </c>
      <c r="C71" s="124" t="s">
        <v>241</v>
      </c>
    </row>
    <row r="72" spans="1:4">
      <c r="A72">
        <v>57</v>
      </c>
      <c r="B72">
        <f>Box_57</f>
        <v>0</v>
      </c>
      <c r="C72" s="124" t="s">
        <v>241</v>
      </c>
    </row>
    <row r="73" spans="1:4">
      <c r="A73" s="124" t="s">
        <v>154</v>
      </c>
      <c r="B73">
        <f>Box_57a</f>
        <v>0</v>
      </c>
      <c r="C73" s="124" t="s">
        <v>241</v>
      </c>
    </row>
    <row r="74" spans="1:4">
      <c r="A74" s="124" t="s">
        <v>155</v>
      </c>
      <c r="B74">
        <f>Box_57b</f>
        <v>0</v>
      </c>
      <c r="C74" s="124" t="s">
        <v>241</v>
      </c>
    </row>
    <row r="75" spans="1:4">
      <c r="A75">
        <v>58</v>
      </c>
      <c r="B75">
        <f>Box_58</f>
        <v>0.23200000000000001</v>
      </c>
      <c r="C75" s="124" t="s">
        <v>241</v>
      </c>
    </row>
    <row r="76" spans="1:4">
      <c r="A76">
        <v>59</v>
      </c>
      <c r="B76" t="e">
        <f>Box_59</f>
        <v>#DIV/0!</v>
      </c>
      <c r="C76" s="124" t="s">
        <v>241</v>
      </c>
    </row>
    <row r="77" spans="1:4">
      <c r="A77">
        <v>60</v>
      </c>
      <c r="B77" t="e">
        <f>Box_60</f>
        <v>#DIV/0!</v>
      </c>
      <c r="C77" s="124" t="s">
        <v>241</v>
      </c>
    </row>
    <row r="78" spans="1:4">
      <c r="A78">
        <v>61</v>
      </c>
      <c r="B78" t="e">
        <f>Box_61</f>
        <v>#DIV/0!</v>
      </c>
      <c r="C78" s="124" t="s">
        <v>241</v>
      </c>
    </row>
    <row r="79" spans="1:4">
      <c r="A79">
        <v>62</v>
      </c>
      <c r="B79" t="e">
        <f>Box_62</f>
        <v>#DIV/0!</v>
      </c>
      <c r="C79" s="124" t="s">
        <v>241</v>
      </c>
    </row>
    <row r="80" spans="1:4">
      <c r="A80">
        <v>63</v>
      </c>
      <c r="B80">
        <f>Box_63</f>
        <v>0</v>
      </c>
      <c r="C80" s="124" t="s">
        <v>241</v>
      </c>
    </row>
    <row r="81" spans="1:3">
      <c r="A81">
        <v>64</v>
      </c>
      <c r="B81">
        <f>Box_64</f>
        <v>0</v>
      </c>
      <c r="C81" s="124" t="s">
        <v>241</v>
      </c>
    </row>
    <row r="82" spans="1:3">
      <c r="A82">
        <v>65</v>
      </c>
      <c r="B82">
        <f>Box_65</f>
        <v>0</v>
      </c>
      <c r="C82" s="124" t="s">
        <v>241</v>
      </c>
    </row>
    <row r="83" spans="1:3">
      <c r="A83">
        <v>66</v>
      </c>
      <c r="B83">
        <f>Box_66</f>
        <v>0</v>
      </c>
      <c r="C83" s="124" t="s">
        <v>241</v>
      </c>
    </row>
    <row r="84" spans="1:3">
      <c r="A84">
        <v>67</v>
      </c>
      <c r="B84" t="e">
        <f>Box_67</f>
        <v>#DIV/0!</v>
      </c>
      <c r="C84" s="124" t="s">
        <v>241</v>
      </c>
    </row>
    <row r="85" spans="1:3">
      <c r="A85">
        <v>68</v>
      </c>
      <c r="B85" t="e">
        <f>Box_68</f>
        <v>#DIV/0!</v>
      </c>
      <c r="C85" s="124" t="s">
        <v>241</v>
      </c>
    </row>
    <row r="86" spans="1:3">
      <c r="A86">
        <v>69</v>
      </c>
      <c r="B86" t="e">
        <f>Box_69</f>
        <v>#DIV/0!</v>
      </c>
      <c r="C86" s="124" t="s">
        <v>241</v>
      </c>
    </row>
    <row r="87" spans="1:3">
      <c r="A87">
        <v>70</v>
      </c>
      <c r="B87" t="e">
        <f>Box_70</f>
        <v>#DIV/0!</v>
      </c>
      <c r="C87" s="124" t="s">
        <v>241</v>
      </c>
    </row>
    <row r="88" spans="1:3">
      <c r="A88">
        <v>71</v>
      </c>
      <c r="B88" t="e">
        <f>Box_71</f>
        <v>#DIV/0!</v>
      </c>
      <c r="C88" s="124" t="s">
        <v>241</v>
      </c>
    </row>
    <row r="89" spans="1:3">
      <c r="A89">
        <v>72</v>
      </c>
      <c r="B89" t="e">
        <f>Box_72</f>
        <v>#DIV/0!</v>
      </c>
      <c r="C89" s="124" t="s">
        <v>241</v>
      </c>
    </row>
    <row r="90" spans="1:3">
      <c r="A90">
        <v>73</v>
      </c>
      <c r="B90">
        <f>Box_73</f>
        <v>0</v>
      </c>
      <c r="C90" s="124" t="s">
        <v>241</v>
      </c>
    </row>
    <row r="91" spans="1:3">
      <c r="A91">
        <v>74</v>
      </c>
      <c r="B91">
        <f>Box_74</f>
        <v>0</v>
      </c>
      <c r="C91" s="124" t="s">
        <v>241</v>
      </c>
    </row>
    <row r="92" spans="1:3">
      <c r="A92" s="124" t="s">
        <v>156</v>
      </c>
      <c r="B92">
        <f>Box_74a</f>
        <v>0</v>
      </c>
      <c r="C92" s="124" t="s">
        <v>241</v>
      </c>
    </row>
    <row r="93" spans="1:3">
      <c r="A93" s="124" t="s">
        <v>157</v>
      </c>
      <c r="B93">
        <f>Box_74b</f>
        <v>0</v>
      </c>
      <c r="C93" s="124" t="s">
        <v>241</v>
      </c>
    </row>
    <row r="94" spans="1:3">
      <c r="A94">
        <v>75</v>
      </c>
      <c r="B94">
        <f>Box_75</f>
        <v>0.23200000000000001</v>
      </c>
      <c r="C94" s="124" t="s">
        <v>241</v>
      </c>
    </row>
    <row r="95" spans="1:3">
      <c r="A95">
        <v>76</v>
      </c>
      <c r="B95" t="e">
        <f>Box_76</f>
        <v>#DIV/0!</v>
      </c>
      <c r="C95" s="124" t="s">
        <v>241</v>
      </c>
    </row>
    <row r="96" spans="1:3">
      <c r="A96">
        <v>77</v>
      </c>
      <c r="B96">
        <f>Box_77</f>
        <v>0</v>
      </c>
      <c r="C96" s="124" t="s">
        <v>241</v>
      </c>
    </row>
    <row r="97" spans="1:3">
      <c r="A97">
        <v>78</v>
      </c>
      <c r="B97">
        <f>Box_78</f>
        <v>0</v>
      </c>
      <c r="C97" s="124" t="s">
        <v>241</v>
      </c>
    </row>
    <row r="98" spans="1:3">
      <c r="A98">
        <v>79</v>
      </c>
      <c r="B98">
        <f>Box_79</f>
        <v>0</v>
      </c>
      <c r="C98" s="124" t="s">
        <v>241</v>
      </c>
    </row>
    <row r="99" spans="1:3">
      <c r="A99">
        <v>80</v>
      </c>
      <c r="B99">
        <f>Box_80</f>
        <v>0</v>
      </c>
      <c r="C99" s="124" t="s">
        <v>241</v>
      </c>
    </row>
    <row r="100" spans="1:3">
      <c r="A100">
        <v>81</v>
      </c>
      <c r="B100">
        <f>Box_81</f>
        <v>0</v>
      </c>
      <c r="C100" s="124" t="s">
        <v>241</v>
      </c>
    </row>
    <row r="101" spans="1:3">
      <c r="A101">
        <v>82</v>
      </c>
      <c r="B101">
        <f>Box_82</f>
        <v>0</v>
      </c>
      <c r="C101" s="124" t="s">
        <v>241</v>
      </c>
    </row>
    <row r="102" spans="1:3">
      <c r="A102">
        <v>83</v>
      </c>
      <c r="B102">
        <f>Box_83</f>
        <v>0</v>
      </c>
      <c r="C102" s="124" t="s">
        <v>241</v>
      </c>
    </row>
    <row r="103" spans="1:3">
      <c r="A103">
        <v>84</v>
      </c>
      <c r="B103" t="e">
        <f>Box_84</f>
        <v>#DIV/0!</v>
      </c>
      <c r="C103" s="124" t="s">
        <v>241</v>
      </c>
    </row>
    <row r="104" spans="1:3">
      <c r="A104">
        <v>85</v>
      </c>
      <c r="B104">
        <f>Box_85</f>
        <v>0</v>
      </c>
      <c r="C104" s="124" t="s">
        <v>241</v>
      </c>
    </row>
    <row r="105" spans="1:3">
      <c r="A105">
        <v>86</v>
      </c>
      <c r="B105">
        <f>Box_86</f>
        <v>0</v>
      </c>
      <c r="C105" s="124" t="s">
        <v>241</v>
      </c>
    </row>
    <row r="106" spans="1:3">
      <c r="A106">
        <v>87</v>
      </c>
      <c r="B106">
        <f>Box_87</f>
        <v>0</v>
      </c>
      <c r="C106" s="124" t="s">
        <v>241</v>
      </c>
    </row>
    <row r="107" spans="1:3">
      <c r="A107">
        <v>88</v>
      </c>
      <c r="B107" t="e">
        <f>Box_88</f>
        <v>#DIV/0!</v>
      </c>
      <c r="C107" s="124" t="s">
        <v>241</v>
      </c>
    </row>
    <row r="108" spans="1:3">
      <c r="A108">
        <v>89</v>
      </c>
      <c r="B108">
        <f>Box_89</f>
        <v>0</v>
      </c>
      <c r="C108" s="124" t="s">
        <v>240</v>
      </c>
    </row>
    <row r="109" spans="1:3">
      <c r="C109" s="124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A22" sqref="A22"/>
    </sheetView>
  </sheetViews>
  <sheetFormatPr defaultRowHeight="13.2"/>
  <cols>
    <col min="1" max="1" width="36.66406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5A0A47BCD514E84FC0C9CF5E6DCB6" ma:contentTypeVersion="1" ma:contentTypeDescription="Create a new document." ma:contentTypeScope="" ma:versionID="00b9a18be464b9a8e708e1e2ce830ae0">
  <xsd:schema xmlns:xsd="http://www.w3.org/2001/XMLSchema" xmlns:xs="http://www.w3.org/2001/XMLSchema" xmlns:p="http://schemas.microsoft.com/office/2006/metadata/properties" xmlns:ns3="080a8285-91f7-4c44-9bf5-80e48177f59d" targetNamespace="http://schemas.microsoft.com/office/2006/metadata/properties" ma:root="true" ma:fieldsID="a3ce7093388399e84a36b6237ebc57c9" ns3:_="">
    <xsd:import namespace="080a8285-91f7-4c44-9bf5-80e48177f59d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a8285-91f7-4c44-9bf5-80e48177f5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E7DA2AF-BC0C-48E5-930E-DADA193EA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a8285-91f7-4c44-9bf5-80e48177f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FB18BA-43EE-42CD-91D0-90FAB501DE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DDB092-F30F-4EE9-AB69-15BD37B0446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80a8285-91f7-4c44-9bf5-80e48177f59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DACE87F-2703-4A91-9E41-6DBFABCC887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217</vt:i4>
      </vt:variant>
    </vt:vector>
  </HeadingPairs>
  <TitlesOfParts>
    <vt:vector size="226" baseType="lpstr">
      <vt:lpstr>Sheet2</vt:lpstr>
      <vt:lpstr>Page 1</vt:lpstr>
      <vt:lpstr>Page 2</vt:lpstr>
      <vt:lpstr>Page 3</vt:lpstr>
      <vt:lpstr>Page 4</vt:lpstr>
      <vt:lpstr>Page 5</vt:lpstr>
      <vt:lpstr>Page 6</vt:lpstr>
      <vt:lpstr>Values</vt:lpstr>
      <vt:lpstr>Sheet1</vt:lpstr>
      <vt:lpstr>Box_1</vt:lpstr>
      <vt:lpstr>Box_10</vt:lpstr>
      <vt:lpstr>Box_11</vt:lpstr>
      <vt:lpstr>Box_12</vt:lpstr>
      <vt:lpstr>Box_13</vt:lpstr>
      <vt:lpstr>Box_14</vt:lpstr>
      <vt:lpstr>Box_15</vt:lpstr>
      <vt:lpstr>Box_16</vt:lpstr>
      <vt:lpstr>Box_17</vt:lpstr>
      <vt:lpstr>Box_18</vt:lpstr>
      <vt:lpstr>Box_19</vt:lpstr>
      <vt:lpstr>Box_2</vt:lpstr>
      <vt:lpstr>Box_20</vt:lpstr>
      <vt:lpstr>Box_21</vt:lpstr>
      <vt:lpstr>Box_22</vt:lpstr>
      <vt:lpstr>Box_23</vt:lpstr>
      <vt:lpstr>Box_24</vt:lpstr>
      <vt:lpstr>Box_25</vt:lpstr>
      <vt:lpstr>Box_26</vt:lpstr>
      <vt:lpstr>Box_27</vt:lpstr>
      <vt:lpstr>Box_28</vt:lpstr>
      <vt:lpstr>Box_29</vt:lpstr>
      <vt:lpstr>Box_3</vt:lpstr>
      <vt:lpstr>Box_30</vt:lpstr>
      <vt:lpstr>Box_31</vt:lpstr>
      <vt:lpstr>Box_32</vt:lpstr>
      <vt:lpstr>Box_33</vt:lpstr>
      <vt:lpstr>Box_34</vt:lpstr>
      <vt:lpstr>Box_35</vt:lpstr>
      <vt:lpstr>Box_35a</vt:lpstr>
      <vt:lpstr>Box_35b</vt:lpstr>
      <vt:lpstr>Box_35c</vt:lpstr>
      <vt:lpstr>Box_36</vt:lpstr>
      <vt:lpstr>Box_37</vt:lpstr>
      <vt:lpstr>Box_38</vt:lpstr>
      <vt:lpstr>Box_38a</vt:lpstr>
      <vt:lpstr>Box_38b</vt:lpstr>
      <vt:lpstr>Box_38c</vt:lpstr>
      <vt:lpstr>Box_39</vt:lpstr>
      <vt:lpstr>Box_4</vt:lpstr>
      <vt:lpstr>Box_40</vt:lpstr>
      <vt:lpstr>Box_41</vt:lpstr>
      <vt:lpstr>Box_42</vt:lpstr>
      <vt:lpstr>Box_43</vt:lpstr>
      <vt:lpstr>Box_44</vt:lpstr>
      <vt:lpstr>Box_45</vt:lpstr>
      <vt:lpstr>Box_46</vt:lpstr>
      <vt:lpstr>Box_47</vt:lpstr>
      <vt:lpstr>Box_48</vt:lpstr>
      <vt:lpstr>Box_49</vt:lpstr>
      <vt:lpstr>Box_5</vt:lpstr>
      <vt:lpstr>Box_50</vt:lpstr>
      <vt:lpstr>Box_51</vt:lpstr>
      <vt:lpstr>Box_52</vt:lpstr>
      <vt:lpstr>Box_53</vt:lpstr>
      <vt:lpstr>Box_54</vt:lpstr>
      <vt:lpstr>Box_55</vt:lpstr>
      <vt:lpstr>Box_56</vt:lpstr>
      <vt:lpstr>Box_57</vt:lpstr>
      <vt:lpstr>Box_57a</vt:lpstr>
      <vt:lpstr>Box_57b</vt:lpstr>
      <vt:lpstr>Box_58</vt:lpstr>
      <vt:lpstr>Box_59</vt:lpstr>
      <vt:lpstr>Box_6</vt:lpstr>
      <vt:lpstr>Box_60</vt:lpstr>
      <vt:lpstr>Box_61</vt:lpstr>
      <vt:lpstr>Box_62</vt:lpstr>
      <vt:lpstr>Box_63</vt:lpstr>
      <vt:lpstr>Box_64</vt:lpstr>
      <vt:lpstr>Box_65</vt:lpstr>
      <vt:lpstr>Box_66</vt:lpstr>
      <vt:lpstr>Box_67</vt:lpstr>
      <vt:lpstr>Box_68</vt:lpstr>
      <vt:lpstr>Box_69</vt:lpstr>
      <vt:lpstr>Box_7</vt:lpstr>
      <vt:lpstr>Box_70</vt:lpstr>
      <vt:lpstr>Box_71</vt:lpstr>
      <vt:lpstr>Box_72</vt:lpstr>
      <vt:lpstr>Box_73</vt:lpstr>
      <vt:lpstr>Box_74</vt:lpstr>
      <vt:lpstr>Box_74a</vt:lpstr>
      <vt:lpstr>Box_74b</vt:lpstr>
      <vt:lpstr>Box_75</vt:lpstr>
      <vt:lpstr>Box_76</vt:lpstr>
      <vt:lpstr>Box_77</vt:lpstr>
      <vt:lpstr>Box_78</vt:lpstr>
      <vt:lpstr>Box_79</vt:lpstr>
      <vt:lpstr>Box_8</vt:lpstr>
      <vt:lpstr>Box_80</vt:lpstr>
      <vt:lpstr>Box_81</vt:lpstr>
      <vt:lpstr>Box_82</vt:lpstr>
      <vt:lpstr>Box_83</vt:lpstr>
      <vt:lpstr>Box_84</vt:lpstr>
      <vt:lpstr>Box_85</vt:lpstr>
      <vt:lpstr>Box_86</vt:lpstr>
      <vt:lpstr>Box_87</vt:lpstr>
      <vt:lpstr>Box_88</vt:lpstr>
      <vt:lpstr>Box_89</vt:lpstr>
      <vt:lpstr>Box_9</vt:lpstr>
      <vt:lpstr>Box_A</vt:lpstr>
      <vt:lpstr>Box_B</vt:lpstr>
      <vt:lpstr>Box_C</vt:lpstr>
      <vt:lpstr>Box_D</vt:lpstr>
      <vt:lpstr>Box_E</vt:lpstr>
      <vt:lpstr>Box_F</vt:lpstr>
      <vt:lpstr>Box_G</vt:lpstr>
      <vt:lpstr>Box_H</vt:lpstr>
      <vt:lpstr>Box_I</vt:lpstr>
      <vt:lpstr>Box_J</vt:lpstr>
      <vt:lpstr>Box_K</vt:lpstr>
      <vt:lpstr>Values!VBox_1</vt:lpstr>
      <vt:lpstr>Values!VBox_10</vt:lpstr>
      <vt:lpstr>Values!VBox_11</vt:lpstr>
      <vt:lpstr>Values!VBox_12</vt:lpstr>
      <vt:lpstr>Values!VBox_13</vt:lpstr>
      <vt:lpstr>Values!VBox_14</vt:lpstr>
      <vt:lpstr>Values!VBox_15</vt:lpstr>
      <vt:lpstr>Values!VBox_16</vt:lpstr>
      <vt:lpstr>Values!VBox_17</vt:lpstr>
      <vt:lpstr>Values!VBox_18</vt:lpstr>
      <vt:lpstr>Values!VBox_19</vt:lpstr>
      <vt:lpstr>Values!VBox_2</vt:lpstr>
      <vt:lpstr>Values!VBox_20</vt:lpstr>
      <vt:lpstr>Values!VBox_21</vt:lpstr>
      <vt:lpstr>Values!VBox_22</vt:lpstr>
      <vt:lpstr>Values!VBox_23</vt:lpstr>
      <vt:lpstr>Values!VBox_24</vt:lpstr>
      <vt:lpstr>Values!VBox_25</vt:lpstr>
      <vt:lpstr>Values!VBox_26</vt:lpstr>
      <vt:lpstr>Values!VBox_27</vt:lpstr>
      <vt:lpstr>Values!VBox_28</vt:lpstr>
      <vt:lpstr>Values!VBox_29</vt:lpstr>
      <vt:lpstr>Values!VBox_3</vt:lpstr>
      <vt:lpstr>Values!VBox_30</vt:lpstr>
      <vt:lpstr>Values!VBox_31</vt:lpstr>
      <vt:lpstr>Values!VBox_32</vt:lpstr>
      <vt:lpstr>Values!VBox_33</vt:lpstr>
      <vt:lpstr>Values!VBox_34</vt:lpstr>
      <vt:lpstr>Values!VBox_35</vt:lpstr>
      <vt:lpstr>Values!VBox_36</vt:lpstr>
      <vt:lpstr>Values!VBox_37</vt:lpstr>
      <vt:lpstr>Values!VBox_38</vt:lpstr>
      <vt:lpstr>Values!VBox_38a</vt:lpstr>
      <vt:lpstr>Values!VBox_38b</vt:lpstr>
      <vt:lpstr>Values!VBox_38c</vt:lpstr>
      <vt:lpstr>Values!VBox_39</vt:lpstr>
      <vt:lpstr>Values!Vbox_4</vt:lpstr>
      <vt:lpstr>Values!VBox_40</vt:lpstr>
      <vt:lpstr>Values!VBox_41</vt:lpstr>
      <vt:lpstr>Values!VBox_42</vt:lpstr>
      <vt:lpstr>Values!VBox_43</vt:lpstr>
      <vt:lpstr>Values!VBox_44</vt:lpstr>
      <vt:lpstr>Values!VBox_45</vt:lpstr>
      <vt:lpstr>Values!VBox_46</vt:lpstr>
      <vt:lpstr>Values!VBox_47</vt:lpstr>
      <vt:lpstr>Values!VBox_48</vt:lpstr>
      <vt:lpstr>Values!VBox_49</vt:lpstr>
      <vt:lpstr>Values!VBox_5</vt:lpstr>
      <vt:lpstr>Values!VBox_50</vt:lpstr>
      <vt:lpstr>Values!VBox_51</vt:lpstr>
      <vt:lpstr>Values!VBox_52</vt:lpstr>
      <vt:lpstr>Values!VBox_53</vt:lpstr>
      <vt:lpstr>Values!VBox_54</vt:lpstr>
      <vt:lpstr>Values!VBox_55</vt:lpstr>
      <vt:lpstr>Values!VBox_56</vt:lpstr>
      <vt:lpstr>Values!VBox_57</vt:lpstr>
      <vt:lpstr>Values!VBox_57a</vt:lpstr>
      <vt:lpstr>Values!VBox_57b</vt:lpstr>
      <vt:lpstr>Values!VBox_58</vt:lpstr>
      <vt:lpstr>Values!VBox_59</vt:lpstr>
      <vt:lpstr>Values!VBox_6</vt:lpstr>
      <vt:lpstr>Values!VBox_60</vt:lpstr>
      <vt:lpstr>Values!VBox_61</vt:lpstr>
      <vt:lpstr>Values!VBox_62</vt:lpstr>
      <vt:lpstr>Values!VBox_63</vt:lpstr>
      <vt:lpstr>Values!VBox_64</vt:lpstr>
      <vt:lpstr>Values!VBox_65</vt:lpstr>
      <vt:lpstr>Values!VBox_66</vt:lpstr>
      <vt:lpstr>Values!VBox_67</vt:lpstr>
      <vt:lpstr>Values!VBox_68</vt:lpstr>
      <vt:lpstr>Values!VBox_69</vt:lpstr>
      <vt:lpstr>Values!VBox_7</vt:lpstr>
      <vt:lpstr>Values!VBox_70</vt:lpstr>
      <vt:lpstr>Values!VBox_71</vt:lpstr>
      <vt:lpstr>Values!VBox_72</vt:lpstr>
      <vt:lpstr>Values!VBox_73</vt:lpstr>
      <vt:lpstr>Values!VBox_74</vt:lpstr>
      <vt:lpstr>Values!VBox_74a</vt:lpstr>
      <vt:lpstr>Values!VBox_74b</vt:lpstr>
      <vt:lpstr>Values!VBox_75</vt:lpstr>
      <vt:lpstr>Values!VBox_76</vt:lpstr>
      <vt:lpstr>Values!VBox_77</vt:lpstr>
      <vt:lpstr>Values!VBox_78</vt:lpstr>
      <vt:lpstr>Values!VBox_79</vt:lpstr>
      <vt:lpstr>Values!VBox_8</vt:lpstr>
      <vt:lpstr>Values!VBox_80</vt:lpstr>
      <vt:lpstr>Values!VBox_81</vt:lpstr>
      <vt:lpstr>Values!VBox_82</vt:lpstr>
      <vt:lpstr>Values!VBox_83</vt:lpstr>
      <vt:lpstr>Values!VBox_84</vt:lpstr>
      <vt:lpstr>Values!VBox_85</vt:lpstr>
      <vt:lpstr>Values!VBox_86</vt:lpstr>
      <vt:lpstr>Values!VBox_87</vt:lpstr>
      <vt:lpstr>Values!VBox_88</vt:lpstr>
      <vt:lpstr>Values!VBox_89</vt:lpstr>
      <vt:lpstr>Values!VBox_9</vt:lpstr>
      <vt:lpstr>Values!VBox_A</vt:lpstr>
      <vt:lpstr>Values!VBox_B</vt:lpstr>
      <vt:lpstr>Values!VBox_C</vt:lpstr>
      <vt:lpstr>Values!VBox_D</vt:lpstr>
      <vt:lpstr>Values!VBox_E</vt:lpstr>
      <vt:lpstr>Values!VBox_F</vt:lpstr>
      <vt:lpstr>Values!VBox_G</vt:lpstr>
      <vt:lpstr>Values!VBox_H</vt:lpstr>
      <vt:lpstr>Values!VBox_I</vt:lpstr>
      <vt:lpstr>Values!VBox_J</vt:lpstr>
      <vt:lpstr>Values!VBox_K</vt:lpstr>
    </vt:vector>
  </TitlesOfParts>
  <Company>Moore and Smalley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dwalker</dc:creator>
  <cp:lastModifiedBy>Ryan McGavigan</cp:lastModifiedBy>
  <cp:lastPrinted>2019-11-01T15:48:33Z</cp:lastPrinted>
  <dcterms:created xsi:type="dcterms:W3CDTF">2006-11-08T19:03:21Z</dcterms:created>
  <dcterms:modified xsi:type="dcterms:W3CDTF">2026-03-02T10:48:04Z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</Properties>
</file>